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boy\Documents\Ed tax research\Windham Town and County\"/>
    </mc:Choice>
  </mc:AlternateContent>
  <xr:revisionPtr revIDLastSave="0" documentId="13_ncr:1_{B1CCD293-442B-47F0-B3C4-720E670B5E27}" xr6:coauthVersionLast="45" xr6:coauthVersionMax="45" xr10:uidLastSave="{00000000-0000-0000-0000-000000000000}"/>
  <bookViews>
    <workbookView xWindow="-110" yWindow="-110" windowWidth="19420" windowHeight="10420" xr2:uid="{2697C4E2-BE16-436E-8BBF-4A81F1EC10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" l="1"/>
  <c r="K35" i="1"/>
  <c r="L35" i="1"/>
  <c r="K24" i="1"/>
  <c r="L24" i="1"/>
  <c r="K14" i="1"/>
  <c r="L14" i="1"/>
  <c r="D13" i="1"/>
  <c r="D23" i="1"/>
  <c r="D34" i="1"/>
  <c r="E34" i="1"/>
  <c r="F34" i="1"/>
  <c r="G34" i="1"/>
  <c r="H34" i="1"/>
  <c r="H37" i="1" s="1"/>
  <c r="K34" i="1"/>
  <c r="L34" i="1"/>
  <c r="K23" i="1"/>
  <c r="L23" i="1"/>
  <c r="L13" i="1"/>
  <c r="K13" i="1"/>
  <c r="H13" i="1"/>
  <c r="E23" i="1"/>
  <c r="F23" i="1"/>
  <c r="H23" i="1"/>
  <c r="M37" i="1" l="1"/>
  <c r="J37" i="1"/>
  <c r="N37" i="1" s="1"/>
  <c r="I37" i="1"/>
  <c r="M28" i="1"/>
  <c r="M29" i="1"/>
  <c r="M30" i="1"/>
  <c r="M31" i="1"/>
  <c r="M32" i="1"/>
  <c r="M33" i="1"/>
  <c r="M27" i="1"/>
  <c r="M35" i="1" l="1"/>
  <c r="M34" i="1"/>
  <c r="Q37" i="1"/>
  <c r="O37" i="1"/>
  <c r="P37" i="1"/>
  <c r="J28" i="1" l="1"/>
  <c r="Q28" i="1" s="1"/>
  <c r="J29" i="1"/>
  <c r="Q29" i="1" s="1"/>
  <c r="J30" i="1"/>
  <c r="Q30" i="1" s="1"/>
  <c r="J31" i="1"/>
  <c r="Q31" i="1" s="1"/>
  <c r="J32" i="1"/>
  <c r="Q32" i="1" s="1"/>
  <c r="J33" i="1"/>
  <c r="Q33" i="1" s="1"/>
  <c r="J27" i="1"/>
  <c r="I28" i="1"/>
  <c r="O28" i="1" s="1"/>
  <c r="I29" i="1"/>
  <c r="O29" i="1" s="1"/>
  <c r="I30" i="1"/>
  <c r="O30" i="1" s="1"/>
  <c r="I31" i="1"/>
  <c r="O31" i="1" s="1"/>
  <c r="I32" i="1"/>
  <c r="O32" i="1" s="1"/>
  <c r="I33" i="1"/>
  <c r="O33" i="1" s="1"/>
  <c r="I27" i="1"/>
  <c r="J5" i="1"/>
  <c r="J6" i="1"/>
  <c r="J7" i="1"/>
  <c r="J8" i="1"/>
  <c r="J9" i="1"/>
  <c r="J10" i="1"/>
  <c r="J11" i="1"/>
  <c r="J12" i="1"/>
  <c r="J16" i="1"/>
  <c r="J17" i="1"/>
  <c r="J18" i="1"/>
  <c r="J19" i="1"/>
  <c r="J20" i="1"/>
  <c r="J21" i="1"/>
  <c r="J22" i="1"/>
  <c r="J4" i="1"/>
  <c r="T4" i="1" s="1"/>
  <c r="I4" i="1"/>
  <c r="I5" i="1"/>
  <c r="I6" i="1"/>
  <c r="I7" i="1"/>
  <c r="I8" i="1"/>
  <c r="I9" i="1"/>
  <c r="I10" i="1"/>
  <c r="I11" i="1"/>
  <c r="I12" i="1"/>
  <c r="I16" i="1"/>
  <c r="I18" i="1"/>
  <c r="I19" i="1"/>
  <c r="I20" i="1"/>
  <c r="I21" i="1"/>
  <c r="I22" i="1"/>
  <c r="I17" i="1"/>
  <c r="E13" i="1"/>
  <c r="M5" i="1"/>
  <c r="M6" i="1"/>
  <c r="M7" i="1"/>
  <c r="M8" i="1"/>
  <c r="M9" i="1"/>
  <c r="M10" i="1"/>
  <c r="M11" i="1"/>
  <c r="M12" i="1"/>
  <c r="M16" i="1"/>
  <c r="M17" i="1"/>
  <c r="M18" i="1"/>
  <c r="M19" i="1"/>
  <c r="M20" i="1"/>
  <c r="M21" i="1"/>
  <c r="M22" i="1"/>
  <c r="M23" i="1"/>
  <c r="M4" i="1"/>
  <c r="J24" i="1" l="1"/>
  <c r="M14" i="1"/>
  <c r="M13" i="1"/>
  <c r="Q4" i="1"/>
  <c r="J23" i="1"/>
  <c r="N23" i="1" s="1"/>
  <c r="I24" i="1"/>
  <c r="J13" i="1"/>
  <c r="N13" i="1" s="1"/>
  <c r="J14" i="1"/>
  <c r="O27" i="1"/>
  <c r="I34" i="1"/>
  <c r="O34" i="1" s="1"/>
  <c r="I35" i="1"/>
  <c r="O35" i="1" s="1"/>
  <c r="I14" i="1"/>
  <c r="J35" i="1"/>
  <c r="J34" i="1"/>
  <c r="Q27" i="1"/>
  <c r="P23" i="1"/>
  <c r="M24" i="1"/>
  <c r="I23" i="1"/>
  <c r="O23" i="1" s="1"/>
  <c r="I13" i="1"/>
  <c r="P9" i="1"/>
  <c r="Q9" i="1"/>
  <c r="N33" i="1"/>
  <c r="P33" i="1"/>
  <c r="P22" i="1"/>
  <c r="Q22" i="1"/>
  <c r="N10" i="1"/>
  <c r="P10" i="1"/>
  <c r="Q10" i="1"/>
  <c r="N27" i="1"/>
  <c r="P27" i="1"/>
  <c r="N20" i="1"/>
  <c r="Q20" i="1"/>
  <c r="P20" i="1"/>
  <c r="Q19" i="1"/>
  <c r="P19" i="1"/>
  <c r="P8" i="1"/>
  <c r="Q8" i="1"/>
  <c r="N32" i="1"/>
  <c r="P32" i="1"/>
  <c r="P21" i="1"/>
  <c r="Q21" i="1"/>
  <c r="Q18" i="1"/>
  <c r="P18" i="1"/>
  <c r="Q6" i="1"/>
  <c r="P6" i="1"/>
  <c r="N30" i="1"/>
  <c r="P30" i="1"/>
  <c r="Q11" i="1"/>
  <c r="P11" i="1"/>
  <c r="N12" i="1"/>
  <c r="Q7" i="1"/>
  <c r="P7" i="1"/>
  <c r="N31" i="1"/>
  <c r="P31" i="1"/>
  <c r="P17" i="1"/>
  <c r="Q17" i="1"/>
  <c r="P13" i="1"/>
  <c r="P4" i="1"/>
  <c r="N5" i="1"/>
  <c r="Q5" i="1"/>
  <c r="P5" i="1"/>
  <c r="N29" i="1"/>
  <c r="P29" i="1"/>
  <c r="Q12" i="1"/>
  <c r="P12" i="1"/>
  <c r="N28" i="1"/>
  <c r="P28" i="1"/>
  <c r="N6" i="1"/>
  <c r="O4" i="1"/>
  <c r="N21" i="1"/>
  <c r="N17" i="1"/>
  <c r="N11" i="1"/>
  <c r="N7" i="1"/>
  <c r="O12" i="1"/>
  <c r="O9" i="1"/>
  <c r="O8" i="1"/>
  <c r="O7" i="1"/>
  <c r="O21" i="1"/>
  <c r="O5" i="1"/>
  <c r="O17" i="1"/>
  <c r="N18" i="1"/>
  <c r="O11" i="1"/>
  <c r="O22" i="1"/>
  <c r="O18" i="1"/>
  <c r="O10" i="1"/>
  <c r="O6" i="1"/>
  <c r="O20" i="1"/>
  <c r="N19" i="1"/>
  <c r="N9" i="1"/>
  <c r="O19" i="1"/>
  <c r="N22" i="1"/>
  <c r="N4" i="1"/>
  <c r="N8" i="1"/>
  <c r="N35" i="1" l="1"/>
  <c r="P35" i="1"/>
  <c r="Q35" i="1"/>
  <c r="O14" i="1"/>
  <c r="Q13" i="1"/>
  <c r="Q23" i="1"/>
  <c r="Q24" i="1"/>
  <c r="P24" i="1"/>
  <c r="P14" i="1"/>
  <c r="Q14" i="1"/>
  <c r="N24" i="1"/>
  <c r="N14" i="1"/>
  <c r="N34" i="1"/>
  <c r="P34" i="1"/>
  <c r="Q34" i="1"/>
  <c r="O24" i="1"/>
  <c r="O13" i="1"/>
</calcChain>
</file>

<file path=xl/sharedStrings.xml><?xml version="1.0" encoding="utf-8"?>
<sst xmlns="http://schemas.openxmlformats.org/spreadsheetml/2006/main" count="95" uniqueCount="51">
  <si>
    <t>District Name</t>
  </si>
  <si>
    <t>County</t>
  </si>
  <si>
    <t>Total Budg</t>
  </si>
  <si>
    <t>HS TX</t>
  </si>
  <si>
    <t>NHS TX</t>
  </si>
  <si>
    <t>Windham</t>
  </si>
  <si>
    <t>PK-6</t>
  </si>
  <si>
    <t>Jamaica</t>
  </si>
  <si>
    <t>Townshend</t>
  </si>
  <si>
    <t>Dummerston</t>
  </si>
  <si>
    <t>PK-8</t>
  </si>
  <si>
    <t>Putney</t>
  </si>
  <si>
    <t>Athens</t>
  </si>
  <si>
    <t>none</t>
  </si>
  <si>
    <t>Newfane</t>
  </si>
  <si>
    <t>Grafton</t>
  </si>
  <si>
    <t>Brookline</t>
  </si>
  <si>
    <t>Do not operate a school, tuition all students grades K-12</t>
  </si>
  <si>
    <t>Stratton</t>
  </si>
  <si>
    <t>Winhall</t>
  </si>
  <si>
    <t>Bennington</t>
  </si>
  <si>
    <t>Pittsfield</t>
  </si>
  <si>
    <t>Rutland</t>
  </si>
  <si>
    <t>Searsburg</t>
  </si>
  <si>
    <t>Ira</t>
  </si>
  <si>
    <t>Sandgate</t>
  </si>
  <si>
    <t>Eq.Pup</t>
  </si>
  <si>
    <t>Budg per pup</t>
  </si>
  <si>
    <t>Spdg per pup</t>
  </si>
  <si>
    <t>HS Tx Rate</t>
  </si>
  <si>
    <t>Tot Tax</t>
  </si>
  <si>
    <t>% Sp/tottax</t>
  </si>
  <si>
    <t>%Bdg/tottx</t>
  </si>
  <si>
    <t>Woodford</t>
  </si>
  <si>
    <t>Holland</t>
  </si>
  <si>
    <t>Orleans</t>
  </si>
  <si>
    <t>Stannard</t>
  </si>
  <si>
    <t>Caledonia</t>
  </si>
  <si>
    <t>Jay</t>
  </si>
  <si>
    <t>Westfield</t>
  </si>
  <si>
    <t>Westmore</t>
  </si>
  <si>
    <t>Morgan</t>
  </si>
  <si>
    <t>Total Spending</t>
  </si>
  <si>
    <t>TX%SP</t>
  </si>
  <si>
    <t>Tax/sp</t>
  </si>
  <si>
    <t>Small Schools under 50</t>
  </si>
  <si>
    <t>windham County Towns</t>
  </si>
  <si>
    <t>Averages</t>
  </si>
  <si>
    <t>Totals</t>
  </si>
  <si>
    <t>Secondary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</si>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</sst>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43" fontId="0" fillId="0" borderId="3" xfId="1" applyFont="1" applyBorder="1"/>
    <xf numFmtId="43" fontId="0" fillId="0" borderId="0" xfId="0" applyNumberFormat="1"/>
    <xf numFmtId="4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43" fontId="0" fillId="0" borderId="9" xfId="1" applyFont="1" applyBorder="1"/>
    <xf numFmtId="10" fontId="0" fillId="0" borderId="0" xfId="0" applyNumberFormat="1"/>
    <xf numFmtId="44" fontId="0" fillId="0" borderId="0" xfId="0" applyNumberFormat="1"/>
    <xf numFmtId="43" fontId="0" fillId="0" borderId="6" xfId="1" applyNumberFormat="1" applyFont="1" applyBorder="1"/>
    <xf numFmtId="43" fontId="0" fillId="0" borderId="3" xfId="1" applyNumberFormat="1" applyFont="1" applyBorder="1"/>
    <xf numFmtId="43" fontId="0" fillId="0" borderId="9" xfId="1" applyNumberFormat="1" applyFont="1" applyBorder="1"/>
    <xf numFmtId="2" fontId="0" fillId="0" borderId="0" xfId="0" applyNumberFormat="1"/>
    <xf numFmtId="42" fontId="0" fillId="0" borderId="0" xfId="0" applyNumberFormat="1"/>
    <xf numFmtId="0" fontId="0" fillId="0" borderId="10" xfId="0" applyBorder="1"/>
    <xf numFmtId="0" fontId="0" fillId="0" borderId="0" xfId="0" applyBorder="1"/>
    <xf numFmtId="164" fontId="0" fillId="0" borderId="0" xfId="0" applyNumberFormat="1"/>
    <xf numFmtId="0" fontId="0" fillId="0" borderId="1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CCFE-20D0-4799-AC96-12F0662DB9BB}">
  <sheetPr>
    <pageSetUpPr fitToPage="1"/>
  </sheetPr>
  <dimension ref="A1:T41"/>
  <sheetViews>
    <sheetView tabSelected="1" zoomScale="75" zoomScaleNormal="75" workbookViewId="0">
      <selection activeCell="T9" sqref="T9"/>
    </sheetView>
  </sheetViews>
  <sheetFormatPr defaultRowHeight="14.5" x14ac:dyDescent="0.35"/>
  <cols>
    <col min="1" max="1" width="11.453125" customWidth="1"/>
    <col min="4" max="4" width="7.6328125" customWidth="1"/>
    <col min="5" max="5" width="11.36328125" customWidth="1"/>
    <col min="6" max="6" width="13.1796875" customWidth="1"/>
    <col min="7" max="7" width="2.54296875" customWidth="1"/>
    <col min="8" max="8" width="12.26953125" customWidth="1"/>
    <col min="9" max="9" width="16.36328125" customWidth="1"/>
    <col min="10" max="10" width="16.453125" customWidth="1"/>
    <col min="11" max="11" width="16.26953125" customWidth="1"/>
    <col min="12" max="12" width="17.1796875" customWidth="1"/>
    <col min="13" max="13" width="17.90625" customWidth="1"/>
    <col min="14" max="14" width="9.54296875" customWidth="1"/>
    <col min="15" max="15" width="11.26953125" customWidth="1"/>
    <col min="16" max="16" width="10.6328125" customWidth="1"/>
    <col min="19" max="19" width="13.08984375" bestFit="1" customWidth="1"/>
  </cols>
  <sheetData>
    <row r="1" spans="1:20" ht="33.5" customHeight="1" x14ac:dyDescent="0.35">
      <c r="A1" t="s">
        <v>0</v>
      </c>
      <c r="B1" t="s">
        <v>1</v>
      </c>
      <c r="D1" t="s">
        <v>26</v>
      </c>
      <c r="E1" t="s">
        <v>27</v>
      </c>
      <c r="F1" t="s">
        <v>28</v>
      </c>
      <c r="H1" t="s">
        <v>29</v>
      </c>
      <c r="I1" t="s">
        <v>2</v>
      </c>
      <c r="J1" t="s">
        <v>42</v>
      </c>
      <c r="K1" t="s">
        <v>3</v>
      </c>
      <c r="L1" t="s">
        <v>4</v>
      </c>
      <c r="M1" t="s">
        <v>30</v>
      </c>
      <c r="N1" t="s">
        <v>31</v>
      </c>
      <c r="O1" t="s">
        <v>32</v>
      </c>
      <c r="P1" t="s">
        <v>43</v>
      </c>
      <c r="Q1" t="s">
        <v>44</v>
      </c>
      <c r="S1" t="s">
        <v>49</v>
      </c>
      <c r="T1" t="s">
        <v>50</v>
      </c>
    </row>
    <row r="3" spans="1:20" x14ac:dyDescent="0.35">
      <c r="A3" t="s">
        <v>46</v>
      </c>
    </row>
    <row r="4" spans="1:20" x14ac:dyDescent="0.35">
      <c r="A4" t="s">
        <v>5</v>
      </c>
      <c r="B4" t="s">
        <v>5</v>
      </c>
      <c r="C4" t="s">
        <v>6</v>
      </c>
      <c r="D4">
        <v>16.829999999999998</v>
      </c>
      <c r="E4" s="6">
        <v>23000.77</v>
      </c>
      <c r="F4" s="19">
        <v>17786.27</v>
      </c>
      <c r="H4">
        <v>1.7403</v>
      </c>
      <c r="I4" s="19">
        <f t="shared" ref="I4:I22" si="0">(D4*E4)</f>
        <v>387102.95909999998</v>
      </c>
      <c r="J4" s="19">
        <f t="shared" ref="J4:J12" si="1">D4*F4</f>
        <v>299342.9241</v>
      </c>
      <c r="K4" s="19">
        <v>617989</v>
      </c>
      <c r="L4" s="19">
        <v>1052082</v>
      </c>
      <c r="M4" s="19">
        <f>SUM(K4:L4)</f>
        <v>1670071</v>
      </c>
      <c r="N4" s="18">
        <f>(J4/M4)</f>
        <v>0.17923963957220981</v>
      </c>
      <c r="O4" s="18">
        <f>I4/M4</f>
        <v>0.23178832462811461</v>
      </c>
      <c r="P4" s="18">
        <f>M4/J4</f>
        <v>5.5791230242746197</v>
      </c>
      <c r="Q4" s="23">
        <f>M4/J4</f>
        <v>5.5791230242746197</v>
      </c>
      <c r="S4" s="19">
        <v>190760</v>
      </c>
      <c r="T4" s="18">
        <f>(J4+S4)/M4</f>
        <v>0.29346232830819768</v>
      </c>
    </row>
    <row r="5" spans="1:20" x14ac:dyDescent="0.35">
      <c r="A5" t="s">
        <v>7</v>
      </c>
      <c r="B5" t="s">
        <v>5</v>
      </c>
      <c r="C5" t="s">
        <v>6</v>
      </c>
      <c r="D5">
        <v>55.63</v>
      </c>
      <c r="E5" s="6">
        <v>21766.62</v>
      </c>
      <c r="F5">
        <v>17409.169999999998</v>
      </c>
      <c r="H5">
        <v>1.7034</v>
      </c>
      <c r="I5" s="19">
        <f t="shared" si="0"/>
        <v>1210877.0706</v>
      </c>
      <c r="J5" s="19">
        <f t="shared" si="1"/>
        <v>968472.12709999993</v>
      </c>
      <c r="K5" s="19">
        <v>1095093</v>
      </c>
      <c r="L5" s="19">
        <v>3073360</v>
      </c>
      <c r="M5" s="19">
        <f t="shared" ref="M5:M23" si="2">SUM(K5:L5)</f>
        <v>4168453</v>
      </c>
      <c r="N5" s="18">
        <f t="shared" ref="N5:N23" si="3">(J5/M5)</f>
        <v>0.23233370439825035</v>
      </c>
      <c r="O5" s="18">
        <f t="shared" ref="O5:O33" si="4">I5/M5</f>
        <v>0.2904859598033131</v>
      </c>
      <c r="P5" s="18">
        <f t="shared" ref="P5:P33" si="5">M5/J5</f>
        <v>4.3041538144025333</v>
      </c>
      <c r="Q5" s="23">
        <f t="shared" ref="Q5:Q33" si="6">M5/J5</f>
        <v>4.3041538144025333</v>
      </c>
      <c r="S5" s="19">
        <v>970757</v>
      </c>
      <c r="T5" s="18">
        <f>(J5+S5)/M5</f>
        <v>0.46521554329627801</v>
      </c>
    </row>
    <row r="6" spans="1:20" x14ac:dyDescent="0.35">
      <c r="A6" t="s">
        <v>8</v>
      </c>
      <c r="B6" t="s">
        <v>5</v>
      </c>
      <c r="C6" t="s">
        <v>6</v>
      </c>
      <c r="D6">
        <v>71.930000000000007</v>
      </c>
      <c r="E6" s="6">
        <v>21191.73</v>
      </c>
      <c r="F6">
        <v>18979.759999999998</v>
      </c>
      <c r="H6" s="27">
        <v>1.9710000000000001</v>
      </c>
      <c r="I6" s="19">
        <f t="shared" si="0"/>
        <v>1524321.1389000001</v>
      </c>
      <c r="J6" s="19">
        <f t="shared" si="1"/>
        <v>1365214.1368</v>
      </c>
      <c r="K6" s="19">
        <v>1382784</v>
      </c>
      <c r="L6" s="19">
        <v>1791043</v>
      </c>
      <c r="M6" s="19">
        <f t="shared" si="2"/>
        <v>3173827</v>
      </c>
      <c r="N6" s="18">
        <f t="shared" si="3"/>
        <v>0.43014762203484941</v>
      </c>
      <c r="O6" s="18">
        <f t="shared" si="4"/>
        <v>0.48027858446600907</v>
      </c>
      <c r="P6" s="18">
        <f t="shared" si="5"/>
        <v>2.3247832808406939</v>
      </c>
      <c r="Q6" s="23">
        <f t="shared" si="6"/>
        <v>2.3247832808406939</v>
      </c>
    </row>
    <row r="7" spans="1:20" x14ac:dyDescent="0.35">
      <c r="A7" t="s">
        <v>9</v>
      </c>
      <c r="B7" t="s">
        <v>5</v>
      </c>
      <c r="C7" t="s">
        <v>10</v>
      </c>
      <c r="D7">
        <v>152.94999999999999</v>
      </c>
      <c r="E7" s="6">
        <v>19258.580000000002</v>
      </c>
      <c r="F7">
        <v>17801.62</v>
      </c>
      <c r="H7">
        <v>1.7418</v>
      </c>
      <c r="I7" s="19">
        <f t="shared" si="0"/>
        <v>2945599.8110000002</v>
      </c>
      <c r="J7" s="19">
        <f t="shared" si="1"/>
        <v>2722757.7789999996</v>
      </c>
      <c r="K7" s="19">
        <v>2604881</v>
      </c>
      <c r="L7" s="19">
        <v>1643650</v>
      </c>
      <c r="M7" s="19">
        <f t="shared" si="2"/>
        <v>4248531</v>
      </c>
      <c r="N7" s="18">
        <f t="shared" si="3"/>
        <v>0.64087040414675089</v>
      </c>
      <c r="O7" s="18">
        <f t="shared" si="4"/>
        <v>0.69332195316451739</v>
      </c>
      <c r="P7" s="18">
        <f t="shared" si="5"/>
        <v>1.5603778759785156</v>
      </c>
      <c r="Q7" s="23">
        <f t="shared" si="6"/>
        <v>1.5603778759785156</v>
      </c>
    </row>
    <row r="8" spans="1:20" x14ac:dyDescent="0.35">
      <c r="A8" t="s">
        <v>11</v>
      </c>
      <c r="B8" t="s">
        <v>5</v>
      </c>
      <c r="C8" t="s">
        <v>10</v>
      </c>
      <c r="D8">
        <v>173.1</v>
      </c>
      <c r="E8" s="6">
        <v>18839.27</v>
      </c>
      <c r="F8">
        <v>17582.77</v>
      </c>
      <c r="H8">
        <v>1.7203999999999999</v>
      </c>
      <c r="I8" s="19">
        <f t="shared" si="0"/>
        <v>3261077.6370000001</v>
      </c>
      <c r="J8" s="19">
        <f t="shared" si="1"/>
        <v>3043577.4870000002</v>
      </c>
      <c r="K8" s="19">
        <v>2198100</v>
      </c>
      <c r="L8" s="19">
        <v>1806060</v>
      </c>
      <c r="M8" s="19">
        <f t="shared" si="2"/>
        <v>4004160</v>
      </c>
      <c r="N8" s="18">
        <f t="shared" si="3"/>
        <v>0.76010386373171901</v>
      </c>
      <c r="O8" s="18">
        <f t="shared" si="4"/>
        <v>0.81442240994365867</v>
      </c>
      <c r="P8" s="18">
        <f t="shared" si="5"/>
        <v>1.3156096787753639</v>
      </c>
      <c r="Q8" s="23">
        <f t="shared" si="6"/>
        <v>1.3156096787753639</v>
      </c>
    </row>
    <row r="9" spans="1:20" x14ac:dyDescent="0.35">
      <c r="A9" t="s">
        <v>12</v>
      </c>
      <c r="B9" t="s">
        <v>5</v>
      </c>
      <c r="C9" t="s">
        <v>13</v>
      </c>
      <c r="D9">
        <v>61.57</v>
      </c>
      <c r="E9" s="6">
        <v>17333.490000000002</v>
      </c>
      <c r="F9">
        <v>16364.09</v>
      </c>
      <c r="H9">
        <v>1.6012</v>
      </c>
      <c r="I9" s="19">
        <f t="shared" si="0"/>
        <v>1067222.9793</v>
      </c>
      <c r="J9" s="19">
        <f t="shared" si="1"/>
        <v>1007537.0213</v>
      </c>
      <c r="K9" s="19">
        <v>329562</v>
      </c>
      <c r="L9" s="19">
        <v>230604</v>
      </c>
      <c r="M9" s="19">
        <f t="shared" si="2"/>
        <v>560166</v>
      </c>
      <c r="N9" s="18">
        <f t="shared" si="3"/>
        <v>1.7986400840108112</v>
      </c>
      <c r="O9" s="18">
        <f t="shared" si="4"/>
        <v>1.9051905672604192</v>
      </c>
      <c r="P9" s="18">
        <f t="shared" si="5"/>
        <v>0.55597560006006697</v>
      </c>
      <c r="Q9" s="23">
        <f t="shared" si="6"/>
        <v>0.55597560006006697</v>
      </c>
    </row>
    <row r="10" spans="1:20" x14ac:dyDescent="0.35">
      <c r="A10" t="s">
        <v>14</v>
      </c>
      <c r="B10" t="s">
        <v>5</v>
      </c>
      <c r="C10" t="s">
        <v>13</v>
      </c>
      <c r="D10">
        <v>93.16</v>
      </c>
      <c r="E10" s="6">
        <v>16993.330000000002</v>
      </c>
      <c r="F10">
        <v>15133.98</v>
      </c>
      <c r="H10">
        <v>1.4807999999999999</v>
      </c>
      <c r="I10" s="19">
        <f t="shared" si="0"/>
        <v>1583098.6228</v>
      </c>
      <c r="J10" s="19">
        <f t="shared" si="1"/>
        <v>1409881.5767999999</v>
      </c>
      <c r="K10" s="19">
        <v>2098680</v>
      </c>
      <c r="L10" s="19">
        <v>2160741</v>
      </c>
      <c r="M10" s="19">
        <f t="shared" si="2"/>
        <v>4259421</v>
      </c>
      <c r="N10" s="18">
        <f t="shared" si="3"/>
        <v>0.33100310506991443</v>
      </c>
      <c r="O10" s="18">
        <f t="shared" si="4"/>
        <v>0.37166991072260763</v>
      </c>
      <c r="P10" s="18">
        <f t="shared" si="5"/>
        <v>3.0211196955049111</v>
      </c>
      <c r="Q10" s="23">
        <f t="shared" si="6"/>
        <v>3.0211196955049111</v>
      </c>
    </row>
    <row r="11" spans="1:20" x14ac:dyDescent="0.35">
      <c r="A11" t="s">
        <v>15</v>
      </c>
      <c r="B11" t="s">
        <v>5</v>
      </c>
      <c r="C11" t="s">
        <v>13</v>
      </c>
      <c r="D11">
        <v>59.54</v>
      </c>
      <c r="E11" s="6">
        <v>16986.080000000002</v>
      </c>
      <c r="F11">
        <v>16021.9</v>
      </c>
      <c r="H11">
        <v>1.5677000000000001</v>
      </c>
      <c r="I11" s="19">
        <f t="shared" si="0"/>
        <v>1011351.2032000001</v>
      </c>
      <c r="J11" s="19">
        <f t="shared" si="1"/>
        <v>953943.92599999998</v>
      </c>
      <c r="K11" s="19">
        <v>598352</v>
      </c>
      <c r="L11" s="19">
        <v>609216</v>
      </c>
      <c r="M11" s="19">
        <f t="shared" si="2"/>
        <v>1207568</v>
      </c>
      <c r="N11" s="18">
        <f t="shared" si="3"/>
        <v>0.78997118671577915</v>
      </c>
      <c r="O11" s="18">
        <f t="shared" si="4"/>
        <v>0.83751076808925051</v>
      </c>
      <c r="P11" s="18">
        <f t="shared" si="5"/>
        <v>1.265868954230335</v>
      </c>
      <c r="Q11" s="23">
        <f t="shared" si="6"/>
        <v>1.265868954230335</v>
      </c>
    </row>
    <row r="12" spans="1:20" x14ac:dyDescent="0.35">
      <c r="A12" t="s">
        <v>16</v>
      </c>
      <c r="B12" t="s">
        <v>5</v>
      </c>
      <c r="C12" t="s">
        <v>13</v>
      </c>
      <c r="D12">
        <v>40.450000000000003</v>
      </c>
      <c r="E12" s="6">
        <v>19421.233749999999</v>
      </c>
      <c r="F12">
        <v>15133.99</v>
      </c>
      <c r="H12">
        <v>1.4807999999999999</v>
      </c>
      <c r="I12" s="19">
        <f t="shared" si="0"/>
        <v>785588.90518750006</v>
      </c>
      <c r="J12" s="19">
        <f t="shared" si="1"/>
        <v>612169.89549999998</v>
      </c>
      <c r="K12" s="19">
        <v>873380</v>
      </c>
      <c r="L12" s="19">
        <v>1484807</v>
      </c>
      <c r="M12" s="19">
        <f t="shared" si="2"/>
        <v>2358187</v>
      </c>
      <c r="N12" s="18">
        <f>(J12/M12)</f>
        <v>0.25959344848394128</v>
      </c>
      <c r="O12" s="18">
        <f t="shared" si="4"/>
        <v>0.33313257395935947</v>
      </c>
      <c r="P12" s="18">
        <f t="shared" si="5"/>
        <v>3.8521773405304609</v>
      </c>
      <c r="Q12" s="23">
        <f t="shared" si="6"/>
        <v>3.8521773405304609</v>
      </c>
    </row>
    <row r="13" spans="1:20" x14ac:dyDescent="0.35">
      <c r="B13" t="s">
        <v>47</v>
      </c>
      <c r="D13" s="6">
        <f>AVERAGE(D4:D12)</f>
        <v>80.573333333333338</v>
      </c>
      <c r="E13" s="6">
        <f>AVERAGE(E4:E12)</f>
        <v>19421.233749999999</v>
      </c>
      <c r="F13" s="19">
        <v>17134.945</v>
      </c>
      <c r="H13" s="27">
        <f t="shared" ref="H13:M13" si="7">AVERAGE(H4:H12)</f>
        <v>1.667488888888889</v>
      </c>
      <c r="I13" s="19">
        <f t="shared" si="7"/>
        <v>1530693.3696763888</v>
      </c>
      <c r="J13" s="19">
        <f t="shared" si="7"/>
        <v>1375877.4304</v>
      </c>
      <c r="K13" s="19">
        <f t="shared" si="7"/>
        <v>1310980.111111111</v>
      </c>
      <c r="L13" s="19">
        <f t="shared" si="7"/>
        <v>1539062.5555555555</v>
      </c>
      <c r="M13" s="19">
        <f t="shared" si="7"/>
        <v>2850042.6666666665</v>
      </c>
      <c r="N13" s="18">
        <f t="shared" si="3"/>
        <v>0.48275678343061063</v>
      </c>
      <c r="O13" s="18">
        <f t="shared" si="4"/>
        <v>0.53707735241263832</v>
      </c>
      <c r="P13" s="18">
        <f t="shared" si="5"/>
        <v>2.0714364547996778</v>
      </c>
      <c r="Q13" s="23">
        <f t="shared" si="6"/>
        <v>2.0714364547996778</v>
      </c>
    </row>
    <row r="14" spans="1:20" x14ac:dyDescent="0.35">
      <c r="B14" t="s">
        <v>48</v>
      </c>
      <c r="E14" s="6"/>
      <c r="F14" s="19"/>
      <c r="I14" s="19">
        <f>SUM(I4:I12)</f>
        <v>13776240.327087499</v>
      </c>
      <c r="J14" s="19">
        <f t="shared" ref="J14:M14" si="8">SUM(J4:J12)</f>
        <v>12382896.873599999</v>
      </c>
      <c r="K14" s="19">
        <f t="shared" si="8"/>
        <v>11798821</v>
      </c>
      <c r="L14" s="19">
        <f t="shared" si="8"/>
        <v>13851563</v>
      </c>
      <c r="M14" s="19">
        <f t="shared" si="8"/>
        <v>25650384</v>
      </c>
      <c r="N14" s="18">
        <f t="shared" ref="N14" si="9">(J14/M14)</f>
        <v>0.48275678343061057</v>
      </c>
      <c r="O14" s="18">
        <f t="shared" ref="O14" si="10">I14/M14</f>
        <v>0.53707735241263832</v>
      </c>
      <c r="P14" s="18">
        <f t="shared" ref="P14" si="11">M14/J14</f>
        <v>2.0714364547996782</v>
      </c>
      <c r="Q14" s="23">
        <f t="shared" ref="Q14" si="12">M14/J14</f>
        <v>2.0714364547996782</v>
      </c>
    </row>
    <row r="15" spans="1:20" x14ac:dyDescent="0.35">
      <c r="E15" s="6"/>
      <c r="F15" s="19"/>
      <c r="I15" s="19"/>
      <c r="J15" s="19"/>
      <c r="M15" s="19"/>
      <c r="N15" s="18"/>
      <c r="O15" s="18"/>
      <c r="P15" s="18"/>
      <c r="Q15" s="23"/>
    </row>
    <row r="16" spans="1:20" x14ac:dyDescent="0.35">
      <c r="A16" t="s">
        <v>17</v>
      </c>
      <c r="E16" s="6"/>
      <c r="I16" s="19">
        <f t="shared" si="0"/>
        <v>0</v>
      </c>
      <c r="J16" s="19">
        <f t="shared" ref="J16:J22" si="13">D16*F16</f>
        <v>0</v>
      </c>
      <c r="M16" s="19">
        <f t="shared" si="2"/>
        <v>0</v>
      </c>
      <c r="N16" s="18"/>
      <c r="O16" s="18"/>
      <c r="P16" s="18"/>
      <c r="Q16" s="23"/>
    </row>
    <row r="17" spans="1:20" x14ac:dyDescent="0.35">
      <c r="A17" t="s">
        <v>18</v>
      </c>
      <c r="B17" t="s">
        <v>5</v>
      </c>
      <c r="C17" t="s">
        <v>13</v>
      </c>
      <c r="D17">
        <v>40.47</v>
      </c>
      <c r="E17" s="6">
        <v>25448.799999999999</v>
      </c>
      <c r="F17">
        <v>16187.94</v>
      </c>
      <c r="H17">
        <v>1.5840000000000001</v>
      </c>
      <c r="I17" s="19">
        <f t="shared" si="0"/>
        <v>1029912.936</v>
      </c>
      <c r="J17" s="19">
        <f t="shared" si="13"/>
        <v>655125.93180000002</v>
      </c>
      <c r="K17" s="19">
        <v>510716</v>
      </c>
      <c r="L17" s="19">
        <v>12575405</v>
      </c>
      <c r="M17" s="19">
        <f t="shared" si="2"/>
        <v>13086121</v>
      </c>
      <c r="N17" s="18">
        <f t="shared" si="3"/>
        <v>5.0062652775409916E-2</v>
      </c>
      <c r="O17" s="18">
        <f t="shared" si="4"/>
        <v>7.8702690889072474E-2</v>
      </c>
      <c r="P17" s="18">
        <f t="shared" si="5"/>
        <v>19.974970253497755</v>
      </c>
      <c r="Q17" s="23">
        <f t="shared" si="6"/>
        <v>19.974970253497755</v>
      </c>
    </row>
    <row r="18" spans="1:20" x14ac:dyDescent="0.35">
      <c r="A18" t="s">
        <v>19</v>
      </c>
      <c r="B18" t="s">
        <v>20</v>
      </c>
      <c r="C18" t="s">
        <v>13</v>
      </c>
      <c r="D18">
        <v>175.59</v>
      </c>
      <c r="E18" s="6">
        <v>21923.34</v>
      </c>
      <c r="F18">
        <v>21017.83</v>
      </c>
      <c r="H18">
        <v>2.0565000000000002</v>
      </c>
      <c r="I18" s="19">
        <f t="shared" si="0"/>
        <v>3849519.2705999999</v>
      </c>
      <c r="J18" s="19">
        <f t="shared" si="13"/>
        <v>3690520.7697000005</v>
      </c>
      <c r="K18" s="19">
        <v>1250402</v>
      </c>
      <c r="L18" s="19">
        <v>10319998</v>
      </c>
      <c r="M18" s="19">
        <f t="shared" si="2"/>
        <v>11570400</v>
      </c>
      <c r="N18" s="18">
        <f t="shared" si="3"/>
        <v>0.31896224587741134</v>
      </c>
      <c r="O18" s="18">
        <f t="shared" si="4"/>
        <v>0.33270407856253886</v>
      </c>
      <c r="P18" s="18">
        <f t="shared" si="5"/>
        <v>3.1351672899379315</v>
      </c>
      <c r="Q18" s="23">
        <f t="shared" si="6"/>
        <v>3.1351672899379315</v>
      </c>
    </row>
    <row r="19" spans="1:20" x14ac:dyDescent="0.35">
      <c r="A19" t="s">
        <v>21</v>
      </c>
      <c r="B19" t="s">
        <v>22</v>
      </c>
      <c r="C19" t="s">
        <v>13</v>
      </c>
      <c r="D19">
        <v>67.709999999999994</v>
      </c>
      <c r="E19" s="6">
        <v>19060.09</v>
      </c>
      <c r="F19">
        <v>14565.56</v>
      </c>
      <c r="H19">
        <v>1.4252</v>
      </c>
      <c r="I19" s="19">
        <f t="shared" si="0"/>
        <v>1290558.6938999998</v>
      </c>
      <c r="J19" s="19">
        <f t="shared" si="13"/>
        <v>986234.06759999983</v>
      </c>
      <c r="K19" s="19">
        <v>443689</v>
      </c>
      <c r="L19" s="19">
        <v>925730</v>
      </c>
      <c r="M19" s="19">
        <f t="shared" si="2"/>
        <v>1369419</v>
      </c>
      <c r="N19" s="18">
        <f t="shared" si="3"/>
        <v>0.72018430268602951</v>
      </c>
      <c r="O19" s="18">
        <f t="shared" si="4"/>
        <v>0.94241331097348569</v>
      </c>
      <c r="P19" s="18">
        <f t="shared" si="5"/>
        <v>1.3885334577140298</v>
      </c>
      <c r="Q19" s="23">
        <f t="shared" si="6"/>
        <v>1.3885334577140298</v>
      </c>
    </row>
    <row r="20" spans="1:20" x14ac:dyDescent="0.35">
      <c r="A20" t="s">
        <v>23</v>
      </c>
      <c r="B20" t="s">
        <v>20</v>
      </c>
      <c r="C20" t="s">
        <v>13</v>
      </c>
      <c r="D20">
        <v>23.02</v>
      </c>
      <c r="E20" s="6">
        <v>17283.150000000001</v>
      </c>
      <c r="F20">
        <v>16267.38</v>
      </c>
      <c r="H20">
        <v>1.5916999999999999</v>
      </c>
      <c r="I20" s="19">
        <f t="shared" si="0"/>
        <v>397858.11300000001</v>
      </c>
      <c r="J20" s="19">
        <f t="shared" si="13"/>
        <v>374475.08759999997</v>
      </c>
      <c r="K20" s="19">
        <v>274010</v>
      </c>
      <c r="L20" s="19">
        <v>547330</v>
      </c>
      <c r="M20" s="19">
        <f t="shared" si="2"/>
        <v>821340</v>
      </c>
      <c r="N20" s="18">
        <f t="shared" si="3"/>
        <v>0.45593187668931257</v>
      </c>
      <c r="O20" s="18">
        <f t="shared" si="4"/>
        <v>0.48440123822046899</v>
      </c>
      <c r="P20" s="18">
        <f t="shared" si="5"/>
        <v>2.1933101218132944</v>
      </c>
      <c r="Q20" s="23">
        <f t="shared" si="6"/>
        <v>2.1933101218132944</v>
      </c>
    </row>
    <row r="21" spans="1:20" x14ac:dyDescent="0.35">
      <c r="A21" t="s">
        <v>24</v>
      </c>
      <c r="B21" t="s">
        <v>22</v>
      </c>
      <c r="C21" t="s">
        <v>13</v>
      </c>
      <c r="D21">
        <v>44.49</v>
      </c>
      <c r="E21" s="6">
        <v>15949.34</v>
      </c>
      <c r="F21">
        <v>14552.37</v>
      </c>
      <c r="H21">
        <v>1.4238999999999999</v>
      </c>
      <c r="I21" s="19">
        <f t="shared" si="0"/>
        <v>709586.13660000009</v>
      </c>
      <c r="J21" s="19">
        <f t="shared" si="13"/>
        <v>647434.94130000006</v>
      </c>
      <c r="K21" s="19">
        <v>423204</v>
      </c>
      <c r="L21" s="19">
        <v>222860</v>
      </c>
      <c r="M21" s="19">
        <f t="shared" si="2"/>
        <v>646064</v>
      </c>
      <c r="N21" s="18">
        <f t="shared" si="3"/>
        <v>1.0021219899266947</v>
      </c>
      <c r="O21" s="18">
        <f t="shared" si="4"/>
        <v>1.09832173995146</v>
      </c>
      <c r="P21" s="18">
        <f t="shared" si="5"/>
        <v>0.99788250337980322</v>
      </c>
      <c r="Q21" s="23">
        <f t="shared" si="6"/>
        <v>0.99788250337980322</v>
      </c>
    </row>
    <row r="22" spans="1:20" x14ac:dyDescent="0.35">
      <c r="A22" t="s">
        <v>25</v>
      </c>
      <c r="B22" t="s">
        <v>20</v>
      </c>
      <c r="C22" t="s">
        <v>13</v>
      </c>
      <c r="D22">
        <v>63.24</v>
      </c>
      <c r="E22" s="6">
        <v>15481.7</v>
      </c>
      <c r="F22">
        <v>15469.05</v>
      </c>
      <c r="H22">
        <v>1.5136000000000001</v>
      </c>
      <c r="I22" s="19">
        <f t="shared" si="0"/>
        <v>979062.7080000001</v>
      </c>
      <c r="J22" s="19">
        <f t="shared" si="13"/>
        <v>978262.72199999995</v>
      </c>
      <c r="K22" s="19">
        <v>77777</v>
      </c>
      <c r="L22" s="19">
        <v>578235</v>
      </c>
      <c r="M22" s="19">
        <f t="shared" si="2"/>
        <v>656012</v>
      </c>
      <c r="N22" s="18">
        <f t="shared" si="3"/>
        <v>1.4912268708499234</v>
      </c>
      <c r="O22" s="18">
        <f t="shared" si="4"/>
        <v>1.4924463393962306</v>
      </c>
      <c r="P22" s="18">
        <f t="shared" si="5"/>
        <v>0.67058877461754085</v>
      </c>
      <c r="Q22" s="23">
        <f t="shared" si="6"/>
        <v>0.67058877461754085</v>
      </c>
    </row>
    <row r="23" spans="1:20" x14ac:dyDescent="0.35">
      <c r="B23" t="s">
        <v>47</v>
      </c>
      <c r="D23" s="6">
        <f>AVERAGE(D17:D22)</f>
        <v>69.086666666666659</v>
      </c>
      <c r="E23" s="6">
        <f>AVERAGE(E17:E22)</f>
        <v>19191.07</v>
      </c>
      <c r="F23">
        <f>AVERAGE(F17:F22)</f>
        <v>16343.355000000001</v>
      </c>
      <c r="H23" s="27">
        <f>AVERAGE(H17:H22)</f>
        <v>1.5991500000000001</v>
      </c>
      <c r="I23" s="19">
        <f t="shared" ref="I23:L23" si="14">AVERAGE(I16:I22)</f>
        <v>1179499.6940142855</v>
      </c>
      <c r="J23" s="19">
        <f t="shared" si="14"/>
        <v>1047436.2171428573</v>
      </c>
      <c r="K23" s="19">
        <f t="shared" si="14"/>
        <v>496633</v>
      </c>
      <c r="L23" s="19">
        <f t="shared" si="14"/>
        <v>4194926.333333333</v>
      </c>
      <c r="M23" s="19">
        <f t="shared" si="2"/>
        <v>4691559.333333333</v>
      </c>
      <c r="N23" s="18">
        <f t="shared" si="3"/>
        <v>0.22325971872525766</v>
      </c>
      <c r="O23" s="18">
        <f t="shared" si="4"/>
        <v>0.25140888353132174</v>
      </c>
      <c r="P23" s="18">
        <f t="shared" si="5"/>
        <v>4.4790883268584389</v>
      </c>
      <c r="Q23" s="23">
        <f t="shared" si="6"/>
        <v>4.4790883268584389</v>
      </c>
    </row>
    <row r="24" spans="1:20" x14ac:dyDescent="0.35">
      <c r="B24" t="s">
        <v>48</v>
      </c>
      <c r="E24" s="6"/>
      <c r="I24" s="19">
        <f>SUM(I17:I22)</f>
        <v>8256497.8580999989</v>
      </c>
      <c r="J24" s="19">
        <f t="shared" ref="J24:M24" si="15">SUM(J17:J22)</f>
        <v>7332053.5200000005</v>
      </c>
      <c r="K24" s="19">
        <f t="shared" si="15"/>
        <v>2979798</v>
      </c>
      <c r="L24" s="19">
        <f t="shared" si="15"/>
        <v>25169558</v>
      </c>
      <c r="M24" s="19">
        <f t="shared" si="15"/>
        <v>28149356</v>
      </c>
      <c r="N24" s="18">
        <f t="shared" ref="N24" si="16">(J24/M24)</f>
        <v>0.2604696718461339</v>
      </c>
      <c r="O24" s="18">
        <f t="shared" ref="O24" si="17">I24/M24</f>
        <v>0.29331036411987538</v>
      </c>
      <c r="P24" s="18">
        <f t="shared" ref="P24" si="18">M24/J24</f>
        <v>3.8392185658786624</v>
      </c>
      <c r="Q24" s="23">
        <f t="shared" ref="Q24" si="19">M24/J24</f>
        <v>3.8392185658786624</v>
      </c>
    </row>
    <row r="25" spans="1:20" x14ac:dyDescent="0.35">
      <c r="E25" s="6"/>
      <c r="I25" s="19"/>
      <c r="J25" s="19"/>
      <c r="K25" s="19"/>
      <c r="L25" s="19"/>
      <c r="M25" s="19"/>
      <c r="N25" s="18"/>
      <c r="O25" s="18"/>
      <c r="P25" s="18"/>
      <c r="Q25" s="23"/>
    </row>
    <row r="26" spans="1:20" x14ac:dyDescent="0.35">
      <c r="A26" t="s">
        <v>45</v>
      </c>
      <c r="E26" s="6"/>
      <c r="I26" s="19"/>
      <c r="J26" s="19"/>
      <c r="K26" s="19"/>
      <c r="L26" s="19"/>
      <c r="M26" s="19"/>
      <c r="N26" s="18"/>
      <c r="O26" s="18"/>
      <c r="P26" s="18"/>
      <c r="Q26" s="23"/>
    </row>
    <row r="27" spans="1:20" x14ac:dyDescent="0.35">
      <c r="A27" t="s">
        <v>33</v>
      </c>
      <c r="B27" t="s">
        <v>20</v>
      </c>
      <c r="C27" t="s">
        <v>6</v>
      </c>
      <c r="D27">
        <v>21.83</v>
      </c>
      <c r="E27" s="6">
        <v>25749.93</v>
      </c>
      <c r="F27">
        <v>13206.28</v>
      </c>
      <c r="H27">
        <v>1.2922</v>
      </c>
      <c r="I27" s="19">
        <f t="shared" ref="I27:I33" si="20">D27*E27</f>
        <v>562120.9719</v>
      </c>
      <c r="J27" s="19">
        <f t="shared" ref="J27:J33" si="21">D27*F27</f>
        <v>288293.09239999996</v>
      </c>
      <c r="K27" s="24">
        <v>264676</v>
      </c>
      <c r="L27" s="24">
        <v>559671</v>
      </c>
      <c r="M27" s="24">
        <f>K27+L27</f>
        <v>824347</v>
      </c>
      <c r="N27" s="18">
        <f t="shared" ref="N27:N33" si="22">J27/M27</f>
        <v>0.34972298364644983</v>
      </c>
      <c r="O27" s="18">
        <f t="shared" si="4"/>
        <v>0.68189848680228105</v>
      </c>
      <c r="P27" s="18">
        <f t="shared" si="5"/>
        <v>2.8594060063577165</v>
      </c>
      <c r="Q27" s="23">
        <f t="shared" si="6"/>
        <v>2.8594060063577165</v>
      </c>
    </row>
    <row r="28" spans="1:20" x14ac:dyDescent="0.35">
      <c r="A28" t="s">
        <v>34</v>
      </c>
      <c r="B28" t="s">
        <v>35</v>
      </c>
      <c r="C28" t="s">
        <v>6</v>
      </c>
      <c r="D28">
        <v>37.369999999999997</v>
      </c>
      <c r="E28" s="6">
        <v>24392.080000000002</v>
      </c>
      <c r="F28">
        <v>16600.349999999999</v>
      </c>
      <c r="H28">
        <v>1.6243000000000001</v>
      </c>
      <c r="I28" s="19">
        <f t="shared" si="20"/>
        <v>911532.02960000001</v>
      </c>
      <c r="J28" s="19">
        <f t="shared" si="21"/>
        <v>620355.07949999988</v>
      </c>
      <c r="K28" s="24">
        <v>486389</v>
      </c>
      <c r="L28" s="24">
        <v>482980</v>
      </c>
      <c r="M28" s="24">
        <f t="shared" ref="M28:M33" si="23">K28+L28</f>
        <v>969369</v>
      </c>
      <c r="N28" s="18">
        <f t="shared" si="22"/>
        <v>0.6399576214011381</v>
      </c>
      <c r="O28" s="18">
        <f t="shared" si="4"/>
        <v>0.94033544460365459</v>
      </c>
      <c r="P28" s="18">
        <f t="shared" si="5"/>
        <v>1.5626034702275702</v>
      </c>
      <c r="Q28" s="23">
        <f t="shared" si="6"/>
        <v>1.5626034702275702</v>
      </c>
    </row>
    <row r="29" spans="1:20" x14ac:dyDescent="0.35">
      <c r="A29" s="8" t="s">
        <v>36</v>
      </c>
      <c r="B29" s="9" t="s">
        <v>37</v>
      </c>
      <c r="C29" s="26" t="s">
        <v>13</v>
      </c>
      <c r="D29" s="11">
        <v>20.98</v>
      </c>
      <c r="E29" s="20">
        <v>14918.97</v>
      </c>
      <c r="F29" s="12">
        <v>10268.06</v>
      </c>
      <c r="G29" s="10"/>
      <c r="H29" s="10">
        <v>1.0046999999999999</v>
      </c>
      <c r="I29" s="19">
        <f t="shared" si="20"/>
        <v>312999.99060000002</v>
      </c>
      <c r="J29" s="19">
        <f t="shared" si="21"/>
        <v>215423.8988</v>
      </c>
      <c r="K29" s="24">
        <v>482980</v>
      </c>
      <c r="L29" s="24">
        <v>482980</v>
      </c>
      <c r="M29" s="24">
        <f t="shared" si="23"/>
        <v>965960</v>
      </c>
      <c r="N29" s="18">
        <f t="shared" si="22"/>
        <v>0.22301534100790923</v>
      </c>
      <c r="O29" s="18">
        <f t="shared" si="4"/>
        <v>0.32402997080624457</v>
      </c>
      <c r="P29" s="18">
        <f t="shared" si="5"/>
        <v>4.4839964617704711</v>
      </c>
      <c r="Q29" s="23">
        <f t="shared" si="6"/>
        <v>4.4839964617704711</v>
      </c>
      <c r="R29" s="7"/>
      <c r="S29" s="7"/>
      <c r="T29" s="7"/>
    </row>
    <row r="30" spans="1:20" x14ac:dyDescent="0.35">
      <c r="A30" s="8" t="s">
        <v>38</v>
      </c>
      <c r="B30" s="9" t="s">
        <v>35</v>
      </c>
      <c r="C30" s="25" t="s">
        <v>13</v>
      </c>
      <c r="D30" s="11">
        <v>46.19</v>
      </c>
      <c r="E30" s="20">
        <v>18840.439999999999</v>
      </c>
      <c r="F30" s="12">
        <v>16520.52</v>
      </c>
      <c r="G30" s="10"/>
      <c r="H30" s="10">
        <v>1.6165</v>
      </c>
      <c r="I30" s="19">
        <f t="shared" si="20"/>
        <v>870239.92359999986</v>
      </c>
      <c r="J30" s="19">
        <f t="shared" si="21"/>
        <v>763082.81880000001</v>
      </c>
      <c r="K30" s="24">
        <v>470808</v>
      </c>
      <c r="L30" s="24">
        <v>4531099</v>
      </c>
      <c r="M30" s="24">
        <f t="shared" si="23"/>
        <v>5001907</v>
      </c>
      <c r="N30" s="18">
        <f t="shared" si="22"/>
        <v>0.15255837799463284</v>
      </c>
      <c r="O30" s="18">
        <f t="shared" si="4"/>
        <v>0.17398162812703233</v>
      </c>
      <c r="P30" s="18">
        <f t="shared" si="5"/>
        <v>6.5548678030332823</v>
      </c>
      <c r="Q30" s="23">
        <f t="shared" si="6"/>
        <v>6.5548678030332823</v>
      </c>
      <c r="R30" s="7"/>
      <c r="S30" s="7"/>
      <c r="T30" s="7"/>
    </row>
    <row r="31" spans="1:20" x14ac:dyDescent="0.35">
      <c r="A31" s="1" t="s">
        <v>39</v>
      </c>
      <c r="B31" s="2" t="s">
        <v>35</v>
      </c>
      <c r="C31" s="3" t="s">
        <v>13</v>
      </c>
      <c r="D31" s="4">
        <v>40.78</v>
      </c>
      <c r="E31" s="21">
        <v>14416.28</v>
      </c>
      <c r="F31" s="5">
        <v>13920.94</v>
      </c>
      <c r="G31" s="3"/>
      <c r="H31" s="3">
        <v>1.3621000000000001</v>
      </c>
      <c r="I31" s="19">
        <f t="shared" si="20"/>
        <v>587895.89840000006</v>
      </c>
      <c r="J31" s="19">
        <f t="shared" si="21"/>
        <v>567695.93320000009</v>
      </c>
      <c r="K31" s="24">
        <v>477794</v>
      </c>
      <c r="L31" s="24">
        <v>550133</v>
      </c>
      <c r="M31" s="24">
        <f t="shared" si="23"/>
        <v>1027927</v>
      </c>
      <c r="N31" s="18">
        <f t="shared" si="22"/>
        <v>0.55227261585696263</v>
      </c>
      <c r="O31" s="18">
        <f t="shared" si="4"/>
        <v>0.5719237829145456</v>
      </c>
      <c r="P31" s="18">
        <f t="shared" si="5"/>
        <v>1.8106999537688424</v>
      </c>
      <c r="Q31" s="23">
        <f t="shared" si="6"/>
        <v>1.8106999537688424</v>
      </c>
      <c r="R31" s="7"/>
      <c r="S31" s="7"/>
      <c r="T31" s="7"/>
    </row>
    <row r="32" spans="1:20" x14ac:dyDescent="0.35">
      <c r="A32" s="13" t="s">
        <v>40</v>
      </c>
      <c r="B32" s="14" t="s">
        <v>35</v>
      </c>
      <c r="C32" s="15" t="s">
        <v>13</v>
      </c>
      <c r="D32" s="16">
        <v>26.43</v>
      </c>
      <c r="E32" s="22">
        <v>16254.79</v>
      </c>
      <c r="F32" s="17">
        <v>15270.19</v>
      </c>
      <c r="G32" s="15"/>
      <c r="H32" s="15">
        <v>1.4942</v>
      </c>
      <c r="I32" s="19">
        <f t="shared" si="20"/>
        <v>429614.09970000002</v>
      </c>
      <c r="J32" s="19">
        <f t="shared" si="21"/>
        <v>403591.12170000002</v>
      </c>
      <c r="K32" s="24">
        <v>458096</v>
      </c>
      <c r="L32" s="24">
        <v>1760012</v>
      </c>
      <c r="M32" s="24">
        <f t="shared" si="23"/>
        <v>2218108</v>
      </c>
      <c r="N32" s="18">
        <f t="shared" si="22"/>
        <v>0.18195287231279991</v>
      </c>
      <c r="O32" s="18">
        <f t="shared" si="4"/>
        <v>0.19368493315023436</v>
      </c>
      <c r="P32" s="18">
        <f t="shared" si="5"/>
        <v>5.4959286286004536</v>
      </c>
      <c r="Q32" s="23">
        <f t="shared" si="6"/>
        <v>5.4959286286004536</v>
      </c>
      <c r="R32" s="7"/>
      <c r="S32" s="7"/>
      <c r="T32" s="7"/>
    </row>
    <row r="33" spans="1:20" x14ac:dyDescent="0.35">
      <c r="A33" s="1" t="s">
        <v>41</v>
      </c>
      <c r="B33" s="2" t="s">
        <v>35</v>
      </c>
      <c r="C33" s="3" t="s">
        <v>13</v>
      </c>
      <c r="D33" s="4">
        <v>34.67</v>
      </c>
      <c r="E33" s="21">
        <v>13117.97</v>
      </c>
      <c r="F33" s="5">
        <v>12003.63</v>
      </c>
      <c r="G33" s="3"/>
      <c r="H33" s="3">
        <v>1.1745000000000001</v>
      </c>
      <c r="I33" s="19">
        <f t="shared" si="20"/>
        <v>454800.01990000001</v>
      </c>
      <c r="J33" s="19">
        <f t="shared" si="21"/>
        <v>416165.85210000002</v>
      </c>
      <c r="K33" s="24">
        <v>669243</v>
      </c>
      <c r="L33" s="24">
        <v>1870487</v>
      </c>
      <c r="M33" s="24">
        <f t="shared" si="23"/>
        <v>2539730</v>
      </c>
      <c r="N33" s="18">
        <f t="shared" si="22"/>
        <v>0.16386224208872596</v>
      </c>
      <c r="O33" s="18">
        <f t="shared" si="4"/>
        <v>0.17907416138723409</v>
      </c>
      <c r="P33" s="18">
        <f t="shared" si="5"/>
        <v>6.1026871550953947</v>
      </c>
      <c r="Q33" s="23">
        <f t="shared" si="6"/>
        <v>6.1026871550953947</v>
      </c>
      <c r="R33" s="7"/>
      <c r="S33" s="7"/>
      <c r="T33" s="7"/>
    </row>
    <row r="34" spans="1:20" x14ac:dyDescent="0.35">
      <c r="B34" s="28" t="s">
        <v>47</v>
      </c>
      <c r="D34">
        <f t="shared" ref="D34:M34" si="24">AVERAGE(D27:D33)</f>
        <v>32.607142857142854</v>
      </c>
      <c r="E34">
        <f t="shared" si="24"/>
        <v>18241.494285714285</v>
      </c>
      <c r="F34">
        <f t="shared" si="24"/>
        <v>13969.995714285715</v>
      </c>
      <c r="G34" t="e">
        <f t="shared" si="24"/>
        <v>#DIV/0!</v>
      </c>
      <c r="H34">
        <f t="shared" si="24"/>
        <v>1.3669285714285715</v>
      </c>
      <c r="I34" s="19">
        <f t="shared" si="24"/>
        <v>589886.13338571438</v>
      </c>
      <c r="J34" s="19">
        <f t="shared" si="24"/>
        <v>467801.11378571432</v>
      </c>
      <c r="K34" s="19">
        <f t="shared" si="24"/>
        <v>472855.14285714284</v>
      </c>
      <c r="L34" s="19">
        <f t="shared" si="24"/>
        <v>1462480.2857142857</v>
      </c>
      <c r="M34" s="19">
        <f t="shared" si="24"/>
        <v>1935335.4285714286</v>
      </c>
      <c r="N34" s="18">
        <f>J34/M34</f>
        <v>0.24171578057196139</v>
      </c>
      <c r="O34" s="18">
        <f>I34/M34</f>
        <v>0.3047978787951709</v>
      </c>
      <c r="P34" s="18">
        <f>M34/J34</f>
        <v>4.1370902538251499</v>
      </c>
      <c r="Q34" s="23">
        <f>M34/J34</f>
        <v>4.1370902538251499</v>
      </c>
    </row>
    <row r="35" spans="1:20" x14ac:dyDescent="0.35">
      <c r="B35" s="28" t="s">
        <v>48</v>
      </c>
      <c r="I35" s="19">
        <f>SUM(I27:I33)</f>
        <v>4129202.9337000004</v>
      </c>
      <c r="J35" s="19">
        <f t="shared" ref="J35:M35" si="25">SUM(J27:J33)</f>
        <v>3274607.7965000002</v>
      </c>
      <c r="K35" s="19">
        <f t="shared" si="25"/>
        <v>3309986</v>
      </c>
      <c r="L35" s="19">
        <f t="shared" si="25"/>
        <v>10237362</v>
      </c>
      <c r="M35" s="19">
        <f t="shared" si="25"/>
        <v>13547348</v>
      </c>
      <c r="N35" s="18">
        <f>J35/M35</f>
        <v>0.24171578057196141</v>
      </c>
      <c r="O35" s="18">
        <f>I35/M35</f>
        <v>0.30479787879517084</v>
      </c>
      <c r="P35" s="18">
        <f>M35/J35</f>
        <v>4.1370902538251499</v>
      </c>
      <c r="Q35" s="23">
        <f>M35/J35</f>
        <v>4.1370902538251499</v>
      </c>
    </row>
    <row r="36" spans="1:20" x14ac:dyDescent="0.35">
      <c r="N36" s="18"/>
    </row>
    <row r="37" spans="1:20" x14ac:dyDescent="0.35">
      <c r="A37" t="s">
        <v>5</v>
      </c>
      <c r="B37" t="s">
        <v>5</v>
      </c>
      <c r="C37" t="s">
        <v>6</v>
      </c>
      <c r="D37">
        <v>16.829999999999998</v>
      </c>
      <c r="E37" s="6">
        <v>23000.77</v>
      </c>
      <c r="F37" s="19">
        <v>17786.27</v>
      </c>
      <c r="H37" s="27">
        <f>AVERAGE(H27:H34)</f>
        <v>1.3669285714285715</v>
      </c>
      <c r="I37" s="19">
        <f>(D37*E37)</f>
        <v>387102.95909999998</v>
      </c>
      <c r="J37" s="19">
        <f>D37*F37</f>
        <v>299342.9241</v>
      </c>
      <c r="K37" s="19">
        <v>617989</v>
      </c>
      <c r="L37" s="19">
        <v>1052082</v>
      </c>
      <c r="M37" s="19">
        <f>SUM(K37:L37)</f>
        <v>1670071</v>
      </c>
      <c r="N37" s="18">
        <f>(J37/M37)</f>
        <v>0.17923963957220981</v>
      </c>
      <c r="O37" s="18">
        <f>I37/M37</f>
        <v>0.23178832462811461</v>
      </c>
      <c r="P37" s="18">
        <f>M37/J37</f>
        <v>5.5791230242746197</v>
      </c>
      <c r="Q37" s="23">
        <f>M37/J37</f>
        <v>5.5791230242746197</v>
      </c>
    </row>
    <row r="38" spans="1:20" x14ac:dyDescent="0.35">
      <c r="N38" s="18"/>
    </row>
    <row r="39" spans="1:20" x14ac:dyDescent="0.35">
      <c r="N39" s="18"/>
    </row>
    <row r="40" spans="1:20" x14ac:dyDescent="0.35">
      <c r="N40" s="18"/>
    </row>
    <row r="41" spans="1:20" x14ac:dyDescent="0.35">
      <c r="N41" s="18"/>
    </row>
  </sheetData>
  <pageMargins left="0.7" right="0.7" top="0.75" bottom="0.75" header="0.3" footer="0.3"/>
  <pageSetup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HCB</dc:creator>
  <cp:lastModifiedBy>Heath Boyer</cp:lastModifiedBy>
  <cp:lastPrinted>2020-02-05T18:37:53Z</cp:lastPrinted>
  <dcterms:created xsi:type="dcterms:W3CDTF">2020-01-30T15:35:36Z</dcterms:created>
  <dcterms:modified xsi:type="dcterms:W3CDTF">2020-03-06T14:46:38Z</dcterms:modified>
</cp:coreProperties>
</file>