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boy\Documents\Ed tax research\Windham Town and County\"/>
    </mc:Choice>
  </mc:AlternateContent>
  <xr:revisionPtr revIDLastSave="0" documentId="8_{63DE088A-C3F0-4E2F-B2DF-7C1371E8630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Y 21 OPERATIONAL" sheetId="2" r:id="rId1"/>
    <sheet name="TAX RATE WKST Windham OP" sheetId="1" r:id="rId2"/>
  </sheets>
  <externalReferences>
    <externalReference r:id="rId3"/>
  </externalReferences>
  <definedNames>
    <definedName name="_xlnm.Print_Titles" localSheetId="0">'FY 21 OPERATIONAL'!$2:$5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8" i="2" l="1"/>
  <c r="Q108" i="2"/>
  <c r="U28" i="2" l="1"/>
  <c r="U30" i="2"/>
  <c r="U31" i="2"/>
  <c r="U32" i="2"/>
  <c r="U33" i="2"/>
  <c r="U34" i="2"/>
  <c r="U35" i="2"/>
  <c r="U36" i="2"/>
  <c r="U37" i="2"/>
  <c r="U38" i="2"/>
  <c r="U40" i="2"/>
  <c r="U41" i="2"/>
  <c r="U42" i="2"/>
  <c r="U43" i="2"/>
  <c r="U44" i="2"/>
  <c r="U45" i="2"/>
  <c r="U47" i="2"/>
  <c r="U49" i="2"/>
  <c r="U51" i="2"/>
  <c r="U53" i="2"/>
  <c r="U55" i="2"/>
  <c r="U56" i="2"/>
  <c r="U57" i="2"/>
  <c r="U58" i="2"/>
  <c r="U59" i="2"/>
  <c r="U61" i="2"/>
  <c r="U62" i="2"/>
  <c r="U63" i="2"/>
  <c r="U64" i="2"/>
  <c r="U65" i="2"/>
  <c r="U67" i="2"/>
  <c r="U68" i="2"/>
  <c r="U71" i="2"/>
  <c r="U73" i="2"/>
  <c r="U74" i="2"/>
  <c r="U75" i="2"/>
  <c r="U76" i="2"/>
  <c r="U78" i="2"/>
  <c r="U79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2" i="2"/>
  <c r="U103" i="2"/>
  <c r="U104" i="2"/>
  <c r="U105" i="2"/>
  <c r="U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U108" i="2" s="1"/>
  <c r="T26" i="2"/>
  <c r="Q56" i="2"/>
  <c r="N56" i="2"/>
  <c r="S76" i="2"/>
  <c r="S85" i="2"/>
  <c r="R28" i="2"/>
  <c r="R33" i="2"/>
  <c r="S33" i="2" s="1"/>
  <c r="R37" i="2"/>
  <c r="S37" i="2" s="1"/>
  <c r="R38" i="2"/>
  <c r="S38" i="2" s="1"/>
  <c r="R39" i="2"/>
  <c r="S39" i="2" s="1"/>
  <c r="R40" i="2"/>
  <c r="S40" i="2" s="1"/>
  <c r="R41" i="2"/>
  <c r="S41" i="2" s="1"/>
  <c r="R42" i="2"/>
  <c r="S42" i="2" s="1"/>
  <c r="R43" i="2"/>
  <c r="S43" i="2" s="1"/>
  <c r="R45" i="2"/>
  <c r="S45" i="2" s="1"/>
  <c r="R47" i="2"/>
  <c r="S47" i="2" s="1"/>
  <c r="R49" i="2"/>
  <c r="S49" i="2" s="1"/>
  <c r="R51" i="2"/>
  <c r="S51" i="2" s="1"/>
  <c r="R53" i="2"/>
  <c r="S53" i="2" s="1"/>
  <c r="R55" i="2"/>
  <c r="S55" i="2" s="1"/>
  <c r="R57" i="2"/>
  <c r="S57" i="2" s="1"/>
  <c r="R58" i="2"/>
  <c r="S58" i="2" s="1"/>
  <c r="R59" i="2"/>
  <c r="S59" i="2" s="1"/>
  <c r="R60" i="2"/>
  <c r="R61" i="2"/>
  <c r="S61" i="2" s="1"/>
  <c r="R62" i="2"/>
  <c r="S62" i="2" s="1"/>
  <c r="R63" i="2"/>
  <c r="R65" i="2"/>
  <c r="S65" i="2" s="1"/>
  <c r="R71" i="2"/>
  <c r="S71" i="2" s="1"/>
  <c r="R72" i="2"/>
  <c r="S72" i="2" s="1"/>
  <c r="R73" i="2"/>
  <c r="S73" i="2" s="1"/>
  <c r="R74" i="2"/>
  <c r="S74" i="2" s="1"/>
  <c r="R76" i="2"/>
  <c r="R80" i="2"/>
  <c r="S80" i="2" s="1"/>
  <c r="R81" i="2"/>
  <c r="S81" i="2" s="1"/>
  <c r="R82" i="2"/>
  <c r="S82" i="2" s="1"/>
  <c r="R83" i="2"/>
  <c r="S83" i="2" s="1"/>
  <c r="R84" i="2"/>
  <c r="S84" i="2" s="1"/>
  <c r="R85" i="2"/>
  <c r="R86" i="2"/>
  <c r="S86" i="2" s="1"/>
  <c r="R87" i="2"/>
  <c r="S87" i="2" s="1"/>
  <c r="R88" i="2"/>
  <c r="S88" i="2" s="1"/>
  <c r="R89" i="2"/>
  <c r="S89" i="2" s="1"/>
  <c r="R90" i="2"/>
  <c r="S90" i="2" s="1"/>
  <c r="R94" i="2"/>
  <c r="S94" i="2" s="1"/>
  <c r="R95" i="2"/>
  <c r="S95" i="2" s="1"/>
  <c r="R96" i="2"/>
  <c r="S96" i="2" s="1"/>
  <c r="R97" i="2"/>
  <c r="R99" i="2"/>
  <c r="S99" i="2" s="1"/>
  <c r="R100" i="2"/>
  <c r="S100" i="2" s="1"/>
  <c r="R102" i="2"/>
  <c r="S102" i="2" s="1"/>
  <c r="R103" i="2"/>
  <c r="S103" i="2" s="1"/>
  <c r="R104" i="2"/>
  <c r="S104" i="2" s="1"/>
  <c r="R106" i="2"/>
  <c r="R26" i="2"/>
  <c r="O28" i="2"/>
  <c r="O31" i="2"/>
  <c r="P31" i="2" s="1"/>
  <c r="O32" i="2"/>
  <c r="P32" i="2" s="1"/>
  <c r="O33" i="2"/>
  <c r="P33" i="2" s="1"/>
  <c r="O34" i="2"/>
  <c r="P34" i="2" s="1"/>
  <c r="O35" i="2"/>
  <c r="P35" i="2" s="1"/>
  <c r="O37" i="2"/>
  <c r="P37" i="2" s="1"/>
  <c r="O38" i="2"/>
  <c r="P38" i="2" s="1"/>
  <c r="O39" i="2"/>
  <c r="O40" i="2"/>
  <c r="O42" i="2"/>
  <c r="O43" i="2"/>
  <c r="P43" i="2" s="1"/>
  <c r="O45" i="2"/>
  <c r="P45" i="2" s="1"/>
  <c r="O47" i="2"/>
  <c r="P47" i="2" s="1"/>
  <c r="O49" i="2"/>
  <c r="P49" i="2" s="1"/>
  <c r="O51" i="2"/>
  <c r="P51" i="2" s="1"/>
  <c r="O53" i="2"/>
  <c r="P53" i="2" s="1"/>
  <c r="O55" i="2"/>
  <c r="O57" i="2"/>
  <c r="P57" i="2" s="1"/>
  <c r="O58" i="2"/>
  <c r="P58" i="2" s="1"/>
  <c r="O59" i="2"/>
  <c r="P59" i="2" s="1"/>
  <c r="O60" i="2"/>
  <c r="P60" i="2" s="1"/>
  <c r="O62" i="2"/>
  <c r="P62" i="2" s="1"/>
  <c r="O63" i="2"/>
  <c r="P63" i="2" s="1"/>
  <c r="O65" i="2"/>
  <c r="P65" i="2" s="1"/>
  <c r="O67" i="2"/>
  <c r="P67" i="2" s="1"/>
  <c r="O68" i="2"/>
  <c r="P68" i="2" s="1"/>
  <c r="O69" i="2"/>
  <c r="P69" i="2" s="1"/>
  <c r="O70" i="2"/>
  <c r="P70" i="2" s="1"/>
  <c r="O71" i="2"/>
  <c r="P71" i="2" s="1"/>
  <c r="O72" i="2"/>
  <c r="O73" i="2"/>
  <c r="P73" i="2" s="1"/>
  <c r="O74" i="2"/>
  <c r="P74" i="2" s="1"/>
  <c r="O76" i="2"/>
  <c r="P76" i="2" s="1"/>
  <c r="O78" i="2"/>
  <c r="P78" i="2" s="1"/>
  <c r="O79" i="2"/>
  <c r="P79" i="2" s="1"/>
  <c r="O80" i="2"/>
  <c r="P80" i="2" s="1"/>
  <c r="O81" i="2"/>
  <c r="P81" i="2" s="1"/>
  <c r="O82" i="2"/>
  <c r="P82" i="2" s="1"/>
  <c r="O83" i="2"/>
  <c r="P83" i="2" s="1"/>
  <c r="O84" i="2"/>
  <c r="P84" i="2" s="1"/>
  <c r="O85" i="2"/>
  <c r="P85" i="2" s="1"/>
  <c r="O86" i="2"/>
  <c r="P86" i="2" s="1"/>
  <c r="O87" i="2"/>
  <c r="P87" i="2" s="1"/>
  <c r="O88" i="2"/>
  <c r="P88" i="2" s="1"/>
  <c r="O89" i="2"/>
  <c r="P89" i="2" s="1"/>
  <c r="O90" i="2"/>
  <c r="P90" i="2" s="1"/>
  <c r="O93" i="2"/>
  <c r="P93" i="2" s="1"/>
  <c r="O94" i="2"/>
  <c r="P94" i="2" s="1"/>
  <c r="O95" i="2"/>
  <c r="P95" i="2" s="1"/>
  <c r="O96" i="2"/>
  <c r="P96" i="2" s="1"/>
  <c r="O97" i="2"/>
  <c r="O99" i="2"/>
  <c r="P99" i="2" s="1"/>
  <c r="O100" i="2"/>
  <c r="P100" i="2" s="1"/>
  <c r="O102" i="2"/>
  <c r="P102" i="2" s="1"/>
  <c r="O103" i="2"/>
  <c r="P103" i="2" s="1"/>
  <c r="O104" i="2"/>
  <c r="P104" i="2" s="1"/>
  <c r="O106" i="2"/>
  <c r="O26" i="2"/>
  <c r="P26" i="2" s="1"/>
  <c r="F64" i="2"/>
  <c r="K28" i="2"/>
  <c r="K31" i="2"/>
  <c r="K32" i="2"/>
  <c r="K33" i="2"/>
  <c r="K34" i="2"/>
  <c r="K35" i="2"/>
  <c r="K36" i="2"/>
  <c r="K37" i="2"/>
  <c r="K38" i="2"/>
  <c r="K40" i="2"/>
  <c r="K41" i="2"/>
  <c r="K42" i="2"/>
  <c r="K43" i="2"/>
  <c r="K45" i="2"/>
  <c r="K47" i="2"/>
  <c r="K49" i="2"/>
  <c r="K51" i="2"/>
  <c r="K53" i="2"/>
  <c r="K55" i="2"/>
  <c r="K57" i="2"/>
  <c r="K58" i="2"/>
  <c r="K59" i="2"/>
  <c r="K61" i="2"/>
  <c r="K62" i="2"/>
  <c r="K63" i="2"/>
  <c r="K65" i="2"/>
  <c r="K67" i="2"/>
  <c r="K68" i="2"/>
  <c r="K71" i="2"/>
  <c r="K73" i="2"/>
  <c r="K74" i="2"/>
  <c r="K76" i="2"/>
  <c r="K78" i="2"/>
  <c r="K79" i="2"/>
  <c r="K81" i="2"/>
  <c r="K82" i="2"/>
  <c r="K83" i="2"/>
  <c r="K84" i="2"/>
  <c r="K85" i="2"/>
  <c r="K86" i="2"/>
  <c r="K87" i="2"/>
  <c r="K88" i="2"/>
  <c r="K89" i="2"/>
  <c r="K90" i="2"/>
  <c r="K92" i="2"/>
  <c r="K93" i="2"/>
  <c r="K94" i="2"/>
  <c r="K95" i="2"/>
  <c r="K96" i="2"/>
  <c r="K97" i="2"/>
  <c r="K99" i="2"/>
  <c r="K100" i="2"/>
  <c r="K102" i="2"/>
  <c r="K103" i="2"/>
  <c r="K104" i="2"/>
  <c r="K26" i="2"/>
  <c r="J28" i="2"/>
  <c r="J31" i="2"/>
  <c r="J32" i="2"/>
  <c r="J33" i="2"/>
  <c r="J34" i="2"/>
  <c r="J35" i="2"/>
  <c r="J37" i="2"/>
  <c r="J38" i="2"/>
  <c r="J39" i="2"/>
  <c r="J40" i="2"/>
  <c r="J42" i="2"/>
  <c r="J43" i="2"/>
  <c r="J45" i="2"/>
  <c r="J47" i="2"/>
  <c r="J49" i="2"/>
  <c r="J51" i="2"/>
  <c r="J53" i="2"/>
  <c r="J55" i="2"/>
  <c r="J57" i="2"/>
  <c r="J58" i="2"/>
  <c r="J59" i="2"/>
  <c r="J60" i="2"/>
  <c r="J62" i="2"/>
  <c r="J63" i="2"/>
  <c r="J65" i="2"/>
  <c r="J67" i="2"/>
  <c r="J68" i="2"/>
  <c r="J69" i="2"/>
  <c r="J70" i="2"/>
  <c r="J71" i="2"/>
  <c r="J72" i="2"/>
  <c r="J73" i="2"/>
  <c r="J74" i="2"/>
  <c r="J76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2" i="2"/>
  <c r="J93" i="2"/>
  <c r="J94" i="2"/>
  <c r="J95" i="2"/>
  <c r="J96" i="2"/>
  <c r="J97" i="2"/>
  <c r="J99" i="2"/>
  <c r="J100" i="2"/>
  <c r="J102" i="2"/>
  <c r="J103" i="2"/>
  <c r="J104" i="2"/>
  <c r="J106" i="2"/>
  <c r="J26" i="2"/>
  <c r="G27" i="2"/>
  <c r="G28" i="2"/>
  <c r="H28" i="2" s="1"/>
  <c r="G29" i="2"/>
  <c r="G30" i="2"/>
  <c r="H30" i="2" s="1"/>
  <c r="G31" i="2"/>
  <c r="H31" i="2" s="1"/>
  <c r="G32" i="2"/>
  <c r="H32" i="2" s="1"/>
  <c r="G33" i="2"/>
  <c r="H33" i="2" s="1"/>
  <c r="G34" i="2"/>
  <c r="H34" i="2" s="1"/>
  <c r="G35" i="2"/>
  <c r="G36" i="2"/>
  <c r="H36" i="2" s="1"/>
  <c r="G37" i="2"/>
  <c r="G38" i="2"/>
  <c r="H38" i="2" s="1"/>
  <c r="G39" i="2"/>
  <c r="G40" i="2"/>
  <c r="G41" i="2"/>
  <c r="H41" i="2" s="1"/>
  <c r="G42" i="2"/>
  <c r="H42" i="2" s="1"/>
  <c r="G43" i="2"/>
  <c r="H43" i="2" s="1"/>
  <c r="G45" i="2"/>
  <c r="G46" i="2"/>
  <c r="G47" i="2"/>
  <c r="H47" i="2" s="1"/>
  <c r="G48" i="2"/>
  <c r="G49" i="2"/>
  <c r="H49" i="2" s="1"/>
  <c r="G50" i="2"/>
  <c r="G51" i="2"/>
  <c r="H51" i="2" s="1"/>
  <c r="G52" i="2"/>
  <c r="G53" i="2"/>
  <c r="H53" i="2" s="1"/>
  <c r="G54" i="2"/>
  <c r="G55" i="2"/>
  <c r="H55" i="2" s="1"/>
  <c r="G57" i="2"/>
  <c r="H57" i="2" s="1"/>
  <c r="G58" i="2"/>
  <c r="H58" i="2" s="1"/>
  <c r="G59" i="2"/>
  <c r="G60" i="2"/>
  <c r="G61" i="2"/>
  <c r="H61" i="2" s="1"/>
  <c r="G62" i="2"/>
  <c r="H62" i="2" s="1"/>
  <c r="G63" i="2"/>
  <c r="H63" i="2" s="1"/>
  <c r="G65" i="2"/>
  <c r="H65" i="2" s="1"/>
  <c r="G66" i="2"/>
  <c r="G67" i="2"/>
  <c r="H67" i="2" s="1"/>
  <c r="G68" i="2"/>
  <c r="G69" i="2"/>
  <c r="H69" i="2" s="1"/>
  <c r="G70" i="2"/>
  <c r="G71" i="2"/>
  <c r="H71" i="2" s="1"/>
  <c r="G72" i="2"/>
  <c r="G73" i="2"/>
  <c r="H73" i="2" s="1"/>
  <c r="G74" i="2"/>
  <c r="G76" i="2"/>
  <c r="G77" i="2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G87" i="2"/>
  <c r="H87" i="2" s="1"/>
  <c r="G88" i="2"/>
  <c r="H88" i="2" s="1"/>
  <c r="G89" i="2"/>
  <c r="H89" i="2" s="1"/>
  <c r="G90" i="2"/>
  <c r="H90" i="2" s="1"/>
  <c r="G92" i="2"/>
  <c r="H92" i="2" s="1"/>
  <c r="G93" i="2"/>
  <c r="H93" i="2" s="1"/>
  <c r="G94" i="2"/>
  <c r="H94" i="2" s="1"/>
  <c r="G95" i="2"/>
  <c r="H95" i="2" s="1"/>
  <c r="G96" i="2"/>
  <c r="G97" i="2"/>
  <c r="G99" i="2"/>
  <c r="G100" i="2"/>
  <c r="H100" i="2" s="1"/>
  <c r="G101" i="2"/>
  <c r="G102" i="2"/>
  <c r="H102" i="2" s="1"/>
  <c r="G103" i="2"/>
  <c r="H103" i="2" s="1"/>
  <c r="G104" i="2"/>
  <c r="G106" i="2"/>
  <c r="G107" i="2"/>
  <c r="G26" i="2"/>
  <c r="H26" i="2" s="1"/>
  <c r="F105" i="2"/>
  <c r="K105" i="2" s="1"/>
  <c r="F98" i="2"/>
  <c r="K98" i="2" s="1"/>
  <c r="F91" i="2"/>
  <c r="K91" i="2" s="1"/>
  <c r="F75" i="2"/>
  <c r="F56" i="2"/>
  <c r="K56" i="2" s="1"/>
  <c r="F44" i="2"/>
  <c r="K44" i="2" l="1"/>
  <c r="K75" i="2"/>
  <c r="I56" i="2" l="1"/>
  <c r="J56" i="2" s="1"/>
  <c r="L28" i="2"/>
  <c r="M28" i="2" s="1"/>
  <c r="L31" i="2"/>
  <c r="M31" i="2" s="1"/>
  <c r="L32" i="2"/>
  <c r="M32" i="2" s="1"/>
  <c r="L33" i="2"/>
  <c r="M33" i="2" s="1"/>
  <c r="L34" i="2"/>
  <c r="M34" i="2" s="1"/>
  <c r="L35" i="2"/>
  <c r="L37" i="2"/>
  <c r="L38" i="2"/>
  <c r="M38" i="2" s="1"/>
  <c r="L39" i="2"/>
  <c r="L42" i="2"/>
  <c r="M42" i="2" s="1"/>
  <c r="L43" i="2"/>
  <c r="M43" i="2" s="1"/>
  <c r="L45" i="2"/>
  <c r="L47" i="2"/>
  <c r="M47" i="2" s="1"/>
  <c r="L49" i="2"/>
  <c r="M49" i="2" s="1"/>
  <c r="L51" i="2"/>
  <c r="M51" i="2" s="1"/>
  <c r="L53" i="2"/>
  <c r="M53" i="2" s="1"/>
  <c r="L55" i="2"/>
  <c r="M55" i="2" s="1"/>
  <c r="L57" i="2"/>
  <c r="M57" i="2" s="1"/>
  <c r="L58" i="2"/>
  <c r="M58" i="2" s="1"/>
  <c r="L59" i="2"/>
  <c r="L60" i="2"/>
  <c r="L62" i="2"/>
  <c r="M62" i="2" s="1"/>
  <c r="L63" i="2"/>
  <c r="M63" i="2" s="1"/>
  <c r="L65" i="2"/>
  <c r="M65" i="2" s="1"/>
  <c r="L67" i="2"/>
  <c r="M67" i="2" s="1"/>
  <c r="L68" i="2"/>
  <c r="L69" i="2"/>
  <c r="M69" i="2" s="1"/>
  <c r="L70" i="2"/>
  <c r="L71" i="2"/>
  <c r="M71" i="2" s="1"/>
  <c r="L72" i="2"/>
  <c r="L73" i="2"/>
  <c r="M73" i="2" s="1"/>
  <c r="L74" i="2"/>
  <c r="L76" i="2"/>
  <c r="L78" i="2"/>
  <c r="M78" i="2" s="1"/>
  <c r="L79" i="2"/>
  <c r="M79" i="2" s="1"/>
  <c r="L80" i="2"/>
  <c r="M80" i="2" s="1"/>
  <c r="L81" i="2"/>
  <c r="M81" i="2" s="1"/>
  <c r="L82" i="2"/>
  <c r="M82" i="2" s="1"/>
  <c r="L83" i="2"/>
  <c r="M83" i="2" s="1"/>
  <c r="L84" i="2"/>
  <c r="M84" i="2" s="1"/>
  <c r="L85" i="2"/>
  <c r="M85" i="2" s="1"/>
  <c r="L86" i="2"/>
  <c r="L87" i="2"/>
  <c r="M87" i="2" s="1"/>
  <c r="L88" i="2"/>
  <c r="M88" i="2" s="1"/>
  <c r="L89" i="2"/>
  <c r="M89" i="2" s="1"/>
  <c r="L90" i="2"/>
  <c r="M90" i="2" s="1"/>
  <c r="L92" i="2"/>
  <c r="M92" i="2" s="1"/>
  <c r="L93" i="2"/>
  <c r="M93" i="2" s="1"/>
  <c r="L94" i="2"/>
  <c r="M94" i="2" s="1"/>
  <c r="L95" i="2"/>
  <c r="M95" i="2" s="1"/>
  <c r="L96" i="2"/>
  <c r="L97" i="2"/>
  <c r="L99" i="2"/>
  <c r="L100" i="2"/>
  <c r="M100" i="2" s="1"/>
  <c r="L102" i="2"/>
  <c r="M102" i="2" s="1"/>
  <c r="L103" i="2"/>
  <c r="M103" i="2" s="1"/>
  <c r="L104" i="2"/>
  <c r="L106" i="2"/>
  <c r="L26" i="2"/>
  <c r="M26" i="2" s="1"/>
  <c r="E44" i="2"/>
  <c r="G44" i="2" s="1"/>
  <c r="H44" i="2" s="1"/>
  <c r="E56" i="2"/>
  <c r="G56" i="2" s="1"/>
  <c r="H56" i="2" s="1"/>
  <c r="E64" i="2"/>
  <c r="G64" i="2" s="1"/>
  <c r="H64" i="2" s="1"/>
  <c r="E75" i="2"/>
  <c r="G75" i="2" s="1"/>
  <c r="H75" i="2" s="1"/>
  <c r="E91" i="2"/>
  <c r="G91" i="2" s="1"/>
  <c r="H91" i="2" s="1"/>
  <c r="E98" i="2"/>
  <c r="G98" i="2" s="1"/>
  <c r="H98" i="2" s="1"/>
  <c r="E105" i="2"/>
  <c r="G105" i="2" s="1"/>
  <c r="H105" i="2" s="1"/>
  <c r="I75" i="2"/>
  <c r="I46" i="2"/>
  <c r="Q107" i="2"/>
  <c r="N107" i="2"/>
  <c r="I107" i="2"/>
  <c r="Q105" i="2"/>
  <c r="I105" i="2"/>
  <c r="O105" i="2" s="1"/>
  <c r="P105" i="2" s="1"/>
  <c r="Q101" i="2"/>
  <c r="I101" i="2"/>
  <c r="O101" i="2" s="1"/>
  <c r="P101" i="2" s="1"/>
  <c r="I98" i="2"/>
  <c r="J98" i="2" s="1"/>
  <c r="Q93" i="2"/>
  <c r="N92" i="2"/>
  <c r="N91" i="2"/>
  <c r="I91" i="2"/>
  <c r="Q78" i="2"/>
  <c r="Q77" i="2"/>
  <c r="N77" i="2"/>
  <c r="I77" i="2"/>
  <c r="N75" i="2"/>
  <c r="Q70" i="2"/>
  <c r="Q69" i="2"/>
  <c r="Q68" i="2"/>
  <c r="Q67" i="2"/>
  <c r="Q66" i="2"/>
  <c r="N66" i="2"/>
  <c r="I66" i="2"/>
  <c r="Q64" i="2"/>
  <c r="N64" i="2"/>
  <c r="I61" i="2"/>
  <c r="O61" i="2" s="1"/>
  <c r="P61" i="2" s="1"/>
  <c r="O56" i="2"/>
  <c r="P56" i="2" s="1"/>
  <c r="Q54" i="2"/>
  <c r="N54" i="2"/>
  <c r="I54" i="2"/>
  <c r="Q52" i="2"/>
  <c r="N52" i="2"/>
  <c r="I52" i="2"/>
  <c r="Q50" i="2"/>
  <c r="N50" i="2"/>
  <c r="I50" i="2"/>
  <c r="Q48" i="2"/>
  <c r="N48" i="2"/>
  <c r="I48" i="2"/>
  <c r="Q46" i="2"/>
  <c r="N46" i="2"/>
  <c r="N44" i="2"/>
  <c r="I41" i="2"/>
  <c r="O41" i="2" s="1"/>
  <c r="P41" i="2" s="1"/>
  <c r="I36" i="2"/>
  <c r="O36" i="2" s="1"/>
  <c r="P36" i="2" s="1"/>
  <c r="Q35" i="2"/>
  <c r="Q34" i="2"/>
  <c r="Q32" i="2"/>
  <c r="Q31" i="2"/>
  <c r="Q29" i="2"/>
  <c r="N29" i="2"/>
  <c r="I29" i="2"/>
  <c r="Q27" i="2"/>
  <c r="N27" i="2"/>
  <c r="O27" i="2" s="1"/>
  <c r="P27" i="2" s="1"/>
  <c r="I27" i="2"/>
  <c r="Q18" i="2"/>
  <c r="N18" i="2"/>
  <c r="I18" i="2"/>
  <c r="N16" i="2"/>
  <c r="I13" i="2"/>
  <c r="I11" i="2"/>
  <c r="I7" i="2"/>
  <c r="F46" i="1"/>
  <c r="F45" i="1"/>
  <c r="D11" i="1"/>
  <c r="D13" i="1" s="1"/>
  <c r="D3" i="1"/>
  <c r="D8" i="1" s="1"/>
  <c r="D15" i="1" s="1"/>
  <c r="D20" i="1" s="1"/>
  <c r="R105" i="2" l="1"/>
  <c r="S105" i="2" s="1"/>
  <c r="R27" i="2"/>
  <c r="O91" i="2"/>
  <c r="P91" i="2" s="1"/>
  <c r="R70" i="2"/>
  <c r="S70" i="2" s="1"/>
  <c r="N98" i="2"/>
  <c r="R92" i="2"/>
  <c r="S92" i="2" s="1"/>
  <c r="O92" i="2"/>
  <c r="P92" i="2" s="1"/>
  <c r="R34" i="2"/>
  <c r="S34" i="2" s="1"/>
  <c r="R69" i="2"/>
  <c r="S69" i="2" s="1"/>
  <c r="Q98" i="2"/>
  <c r="R93" i="2"/>
  <c r="S93" i="2" s="1"/>
  <c r="R31" i="2"/>
  <c r="S31" i="2" s="1"/>
  <c r="Q79" i="2"/>
  <c r="R78" i="2"/>
  <c r="S78" i="2" s="1"/>
  <c r="R67" i="2"/>
  <c r="S67" i="2" s="1"/>
  <c r="R32" i="2"/>
  <c r="S32" i="2" s="1"/>
  <c r="R35" i="2"/>
  <c r="S35" i="2" s="1"/>
  <c r="R68" i="2"/>
  <c r="S68" i="2" s="1"/>
  <c r="R48" i="2"/>
  <c r="S48" i="2" s="1"/>
  <c r="R52" i="2"/>
  <c r="S52" i="2" s="1"/>
  <c r="R64" i="2"/>
  <c r="S64" i="2" s="1"/>
  <c r="O77" i="2"/>
  <c r="P77" i="2" s="1"/>
  <c r="O98" i="2"/>
  <c r="P98" i="2" s="1"/>
  <c r="O48" i="2"/>
  <c r="P48" i="2" s="1"/>
  <c r="O29" i="2"/>
  <c r="R29" i="2"/>
  <c r="R77" i="2"/>
  <c r="S77" i="2" s="1"/>
  <c r="O52" i="2"/>
  <c r="P52" i="2" s="1"/>
  <c r="O46" i="2"/>
  <c r="P46" i="2" s="1"/>
  <c r="O50" i="2"/>
  <c r="P50" i="2" s="1"/>
  <c r="O54" i="2"/>
  <c r="P54" i="2" s="1"/>
  <c r="R101" i="2"/>
  <c r="S101" i="2" s="1"/>
  <c r="O107" i="2"/>
  <c r="R56" i="2"/>
  <c r="S56" i="2" s="1"/>
  <c r="R46" i="2"/>
  <c r="S46" i="2" s="1"/>
  <c r="R50" i="2"/>
  <c r="S50" i="2" s="1"/>
  <c r="R54" i="2"/>
  <c r="S54" i="2" s="1"/>
  <c r="O66" i="2"/>
  <c r="P66" i="2" s="1"/>
  <c r="R107" i="2"/>
  <c r="O75" i="2"/>
  <c r="P75" i="2" s="1"/>
  <c r="R66" i="2"/>
  <c r="S66" i="2" s="1"/>
  <c r="J75" i="2"/>
  <c r="J29" i="2"/>
  <c r="J36" i="2"/>
  <c r="J101" i="2"/>
  <c r="J91" i="2"/>
  <c r="I64" i="2"/>
  <c r="O64" i="2" s="1"/>
  <c r="P64" i="2" s="1"/>
  <c r="J61" i="2"/>
  <c r="J105" i="2"/>
  <c r="J27" i="2"/>
  <c r="J41" i="2"/>
  <c r="J77" i="2"/>
  <c r="J107" i="2"/>
  <c r="L75" i="2"/>
  <c r="M75" i="2" s="1"/>
  <c r="L29" i="2"/>
  <c r="L61" i="2"/>
  <c r="M61" i="2" s="1"/>
  <c r="L36" i="2"/>
  <c r="M36" i="2" s="1"/>
  <c r="L56" i="2"/>
  <c r="M56" i="2" s="1"/>
  <c r="L77" i="2"/>
  <c r="L101" i="2"/>
  <c r="L41" i="2"/>
  <c r="M41" i="2" s="1"/>
  <c r="L107" i="2"/>
  <c r="L66" i="2"/>
  <c r="L54" i="2"/>
  <c r="L105" i="2"/>
  <c r="M105" i="2" s="1"/>
  <c r="L64" i="2"/>
  <c r="M64" i="2" s="1"/>
  <c r="L98" i="2"/>
  <c r="M98" i="2" s="1"/>
  <c r="L91" i="2"/>
  <c r="M91" i="2" s="1"/>
  <c r="E108" i="2"/>
  <c r="N30" i="2"/>
  <c r="Q30" i="2"/>
  <c r="I44" i="2"/>
  <c r="J44" i="2" s="1"/>
  <c r="I30" i="2"/>
  <c r="N19" i="2"/>
  <c r="I16" i="2"/>
  <c r="I19" i="2" s="1"/>
  <c r="Q75" i="2"/>
  <c r="Q36" i="2"/>
  <c r="R36" i="2" s="1"/>
  <c r="S36" i="2" s="1"/>
  <c r="D27" i="1"/>
  <c r="D29" i="1" s="1"/>
  <c r="D33" i="1" s="1"/>
  <c r="D41" i="1" s="1"/>
  <c r="D43" i="1" s="1"/>
  <c r="G46" i="1" s="1"/>
  <c r="I46" i="1" s="1"/>
  <c r="J46" i="1" s="1"/>
  <c r="R98" i="2" l="1"/>
  <c r="S98" i="2" s="1"/>
  <c r="R79" i="2"/>
  <c r="S79" i="2" s="1"/>
  <c r="O44" i="2"/>
  <c r="P44" i="2" s="1"/>
  <c r="Q91" i="2"/>
  <c r="O30" i="2"/>
  <c r="P30" i="2" s="1"/>
  <c r="R30" i="2"/>
  <c r="R75" i="2"/>
  <c r="S75" i="2" s="1"/>
  <c r="L44" i="2"/>
  <c r="M44" i="2" s="1"/>
  <c r="J64" i="2"/>
  <c r="L30" i="2"/>
  <c r="M30" i="2" s="1"/>
  <c r="J30" i="2"/>
  <c r="G108" i="2"/>
  <c r="H108" i="2" s="1"/>
  <c r="I108" i="2"/>
  <c r="Q44" i="2"/>
  <c r="R44" i="2" s="1"/>
  <c r="S44" i="2" s="1"/>
  <c r="O108" i="2" l="1"/>
  <c r="P108" i="2" s="1"/>
  <c r="R91" i="2"/>
  <c r="S91" i="2" s="1"/>
  <c r="J108" i="2"/>
  <c r="K108" i="2" s="1"/>
  <c r="L108" i="2"/>
  <c r="M108" i="2" s="1"/>
  <c r="R108" i="2" l="1"/>
  <c r="S108" i="2" s="1"/>
  <c r="Q12" i="2" l="1"/>
  <c r="Q16" i="2" l="1"/>
  <c r="Q19" i="2" s="1"/>
</calcChain>
</file>

<file path=xl/sharedStrings.xml><?xml version="1.0" encoding="utf-8"?>
<sst xmlns="http://schemas.openxmlformats.org/spreadsheetml/2006/main" count="399" uniqueCount="215">
  <si>
    <t>FOR ILLUSTRATION PURPOSES ONLY-NOT AN OFFICIAL DOCUMENT</t>
  </si>
  <si>
    <t>EXPENDITURES</t>
  </si>
  <si>
    <t>Expenditures (Overall Summary)</t>
  </si>
  <si>
    <t>←</t>
  </si>
  <si>
    <t>plus</t>
  </si>
  <si>
    <t>Sum of Separately Warned Articles at Town Meeting</t>
  </si>
  <si>
    <t>Locally Warned or Adopted Budget</t>
  </si>
  <si>
    <t>Obligation to Tech Center if Applicable</t>
  </si>
  <si>
    <t>Prior Year Deficit</t>
  </si>
  <si>
    <t>TOTAL EXPENSE BUDGET</t>
  </si>
  <si>
    <t>REVENUES</t>
  </si>
  <si>
    <t xml:space="preserve">Offsetting Revenues </t>
  </si>
  <si>
    <t>Capital Debt Aid Pre-existing Act 60</t>
  </si>
  <si>
    <t>TOTAL OFFSETTING REVENUES</t>
  </si>
  <si>
    <t>EDUCATIONAL SPENDING</t>
  </si>
  <si>
    <t>(expenditures-off setting revenues)</t>
  </si>
  <si>
    <t>EQUALIZED PUPILS (EQP)</t>
  </si>
  <si>
    <t>FY 21 EQP (V03)</t>
  </si>
  <si>
    <t>ED SPENDING PER EQP</t>
  </si>
  <si>
    <t>minus</t>
  </si>
  <si>
    <t>VARIOUS EXCLUSIONS
 (per eqp)</t>
  </si>
  <si>
    <t>EXCESS SPENDING THRESHOLD</t>
  </si>
  <si>
    <t>FY 21 EST</t>
  </si>
  <si>
    <t>EXCESS SPENDING PER EQP OVER THE THRESHOLD</t>
  </si>
  <si>
    <t>PER PUPIL USED FOR TAX RATE</t>
  </si>
  <si>
    <t>PROPOSED YIELD</t>
  </si>
  <si>
    <t>ANTICIPATED TAX RATE</t>
  </si>
  <si>
    <t>(per pupil divided by yield)</t>
  </si>
  <si>
    <t>PROPORTION OF STUDENTS ELEM</t>
  </si>
  <si>
    <t>FY 20 % OF PRIMARY</t>
  </si>
  <si>
    <t>(% of students not in a merged union district (Windham Elem))</t>
  </si>
  <si>
    <t>FY 20 % OF SECONDARY</t>
  </si>
  <si>
    <t>INCENTIVE YEAR 1</t>
  </si>
  <si>
    <t>TAX RATE for Prek-6</t>
  </si>
  <si>
    <t>TAX RATE FOR 7-12</t>
  </si>
  <si>
    <t>FY 20 UNION TAX RATE FY 21 NOT YET FIGURED</t>
  </si>
  <si>
    <t>COMMON LEVEL OF APPRAISAL (CLA)</t>
  </si>
  <si>
    <t>TAX RATE BY TOWN AFTER CLA (FY 21)</t>
  </si>
  <si>
    <t>TOWN</t>
  </si>
  <si>
    <t>FY21</t>
  </si>
  <si>
    <t>FY20</t>
  </si>
  <si>
    <t>$ VAR</t>
  </si>
  <si>
    <t>% VAR</t>
  </si>
  <si>
    <t>Windham</t>
  </si>
  <si>
    <t xml:space="preserve">FY 20 </t>
  </si>
  <si>
    <t>FY 21 WINDHAM SCHOOL DISTRICT PROPOSED REVENUE BUDGET</t>
  </si>
  <si>
    <t xml:space="preserve">Draft 1 </t>
  </si>
  <si>
    <t>LEVEL</t>
  </si>
  <si>
    <t xml:space="preserve">ACCOUNT </t>
  </si>
  <si>
    <t>ACCOUNT</t>
  </si>
  <si>
    <t>FY 19</t>
  </si>
  <si>
    <t>FY 20</t>
  </si>
  <si>
    <t>FY 21</t>
  </si>
  <si>
    <t>CODE</t>
  </si>
  <si>
    <t>TITLE</t>
  </si>
  <si>
    <t xml:space="preserve">Actual </t>
  </si>
  <si>
    <t>BUDGET</t>
  </si>
  <si>
    <t>PROPOSED</t>
  </si>
  <si>
    <t>(unaudited)</t>
  </si>
  <si>
    <t xml:space="preserve">11              </t>
  </si>
  <si>
    <t xml:space="preserve">41510   </t>
  </si>
  <si>
    <t xml:space="preserve">INVEST INTEREST EARNED   </t>
  </si>
  <si>
    <t>MISC REC</t>
  </si>
  <si>
    <t>FUND BALANCE APPLIED</t>
  </si>
  <si>
    <t>SAFETY GRANT</t>
  </si>
  <si>
    <t>MEDICAID SUBGRANT</t>
  </si>
  <si>
    <t xml:space="preserve">42451   </t>
  </si>
  <si>
    <t xml:space="preserve">FED SPECIAL MILK         </t>
  </si>
  <si>
    <t xml:space="preserve">43110   </t>
  </si>
  <si>
    <t xml:space="preserve">EDUCATION SPENDING GRANT </t>
  </si>
  <si>
    <t xml:space="preserve">43145   </t>
  </si>
  <si>
    <t xml:space="preserve">SMALL SCHOOLS GRANT      </t>
  </si>
  <si>
    <t xml:space="preserve">43150   </t>
  </si>
  <si>
    <t xml:space="preserve">STATE AID TRANSPORT      </t>
  </si>
  <si>
    <t>REAP GRANT</t>
  </si>
  <si>
    <t xml:space="preserve">31              </t>
  </si>
  <si>
    <t xml:space="preserve">41412   </t>
  </si>
  <si>
    <t xml:space="preserve">TRANSPORT-PUB VT LEAS    </t>
  </si>
  <si>
    <t>Overall - Summary</t>
  </si>
  <si>
    <t>FY 21 WINDHAM SCHOOL DISTRICT PROPOSED EXPENSE BUDGET DETAIL</t>
  </si>
  <si>
    <t>DEPT</t>
  </si>
  <si>
    <t>PREK</t>
  </si>
  <si>
    <t>DIRECT INS</t>
  </si>
  <si>
    <t xml:space="preserve">5562    </t>
  </si>
  <si>
    <t xml:space="preserve">TUITN TO PRIV VT LEAS    </t>
  </si>
  <si>
    <t>SPECIAL ED</t>
  </si>
  <si>
    <t xml:space="preserve">5594    </t>
  </si>
  <si>
    <t>EARLY CHILDHOOD SPEC ED</t>
  </si>
  <si>
    <t>ELEM</t>
  </si>
  <si>
    <t xml:space="preserve">5111    </t>
  </si>
  <si>
    <t xml:space="preserve">TEACHERS                 </t>
  </si>
  <si>
    <t xml:space="preserve">5121    </t>
  </si>
  <si>
    <t xml:space="preserve">PARAEDUCATOR             </t>
  </si>
  <si>
    <t xml:space="preserve">5131    </t>
  </si>
  <si>
    <t xml:space="preserve">SUBSTITUTES              </t>
  </si>
  <si>
    <t xml:space="preserve">5211    </t>
  </si>
  <si>
    <t xml:space="preserve">HEALTH INSURANCE         </t>
  </si>
  <si>
    <t xml:space="preserve">5219    </t>
  </si>
  <si>
    <t xml:space="preserve">HRA                      </t>
  </si>
  <si>
    <t xml:space="preserve">5220    </t>
  </si>
  <si>
    <t xml:space="preserve">FICA                     </t>
  </si>
  <si>
    <t xml:space="preserve">5271    </t>
  </si>
  <si>
    <t xml:space="preserve">WORKERS COMPENSATION     </t>
  </si>
  <si>
    <t xml:space="preserve">5353    </t>
  </si>
  <si>
    <t xml:space="preserve">OTH TECH SERV - LOCAL    </t>
  </si>
  <si>
    <t xml:space="preserve">5431    </t>
  </si>
  <si>
    <t xml:space="preserve">NONTECHNLGY REPAIR/MAINT </t>
  </si>
  <si>
    <t xml:space="preserve">5611    </t>
  </si>
  <si>
    <t xml:space="preserve">GENERAL SUPPLIES         </t>
  </si>
  <si>
    <t xml:space="preserve">5612    </t>
  </si>
  <si>
    <t xml:space="preserve">GENERAL SUPPS - LOCAL    </t>
  </si>
  <si>
    <t xml:space="preserve">5641    </t>
  </si>
  <si>
    <t xml:space="preserve">BOOKS AND PERIODICALS    </t>
  </si>
  <si>
    <t xml:space="preserve">5651    </t>
  </si>
  <si>
    <t xml:space="preserve">SUPPLIES-TECH RELATED    </t>
  </si>
  <si>
    <t>MUSIC EDUC</t>
  </si>
  <si>
    <t xml:space="preserve">5591    </t>
  </si>
  <si>
    <t xml:space="preserve">PRCHSRV FRM PUB VT LEA   </t>
  </si>
  <si>
    <t>PHYSICAL E</t>
  </si>
  <si>
    <t xml:space="preserve">5593    </t>
  </si>
  <si>
    <t xml:space="preserve">SU ASSESSMENTS           </t>
  </si>
  <si>
    <t>GUIDANCE</t>
  </si>
  <si>
    <t>SCHOOL NUR</t>
  </si>
  <si>
    <t>INSTRUCT S</t>
  </si>
  <si>
    <t xml:space="preserve">5251    </t>
  </si>
  <si>
    <t xml:space="preserve">TUITION REIMBURSEMENT    </t>
  </si>
  <si>
    <t>BOARD OF E</t>
  </si>
  <si>
    <t xml:space="preserve">5191    </t>
  </si>
  <si>
    <t xml:space="preserve">OTHER                    </t>
  </si>
  <si>
    <t xml:space="preserve">5521    </t>
  </si>
  <si>
    <t xml:space="preserve">INSURANCE (NOT EMP BEN)  </t>
  </si>
  <si>
    <t>LEGAL FEES</t>
  </si>
  <si>
    <t xml:space="preserve">5531    </t>
  </si>
  <si>
    <t xml:space="preserve">COMMUNICATIONS           </t>
  </si>
  <si>
    <t xml:space="preserve">5811    </t>
  </si>
  <si>
    <t xml:space="preserve">DUES AND FEES - STAFF    </t>
  </si>
  <si>
    <t xml:space="preserve">AUDIT     </t>
  </si>
  <si>
    <t xml:space="preserve">5341    </t>
  </si>
  <si>
    <t xml:space="preserve">OTHER PROFESSNL SERVICES </t>
  </si>
  <si>
    <t xml:space="preserve">PRINCIPAL </t>
  </si>
  <si>
    <t xml:space="preserve">5141    </t>
  </si>
  <si>
    <t xml:space="preserve">ADMINISTRATION           </t>
  </si>
  <si>
    <t xml:space="preserve">5161    </t>
  </si>
  <si>
    <t xml:space="preserve">CLERICAL                 </t>
  </si>
  <si>
    <t xml:space="preserve">5281    </t>
  </si>
  <si>
    <t xml:space="preserve">DENTAL                   </t>
  </si>
  <si>
    <t>ADMIN TECH</t>
  </si>
  <si>
    <t xml:space="preserve">OPERATION </t>
  </si>
  <si>
    <t xml:space="preserve">5181    </t>
  </si>
  <si>
    <t xml:space="preserve">NON-CLERICAL GENERALISTS </t>
  </si>
  <si>
    <t xml:space="preserve">5422    </t>
  </si>
  <si>
    <t xml:space="preserve">SNOW PLOWING AND SANDING </t>
  </si>
  <si>
    <t xml:space="preserve">5490    </t>
  </si>
  <si>
    <t>OTHER PURCH PROPERTY SERV</t>
  </si>
  <si>
    <t xml:space="preserve">5534    </t>
  </si>
  <si>
    <t xml:space="preserve">TELEPHONE AND VOICE      </t>
  </si>
  <si>
    <t xml:space="preserve">5622    </t>
  </si>
  <si>
    <t xml:space="preserve">ELECTRICITY              </t>
  </si>
  <si>
    <t xml:space="preserve">5624    </t>
  </si>
  <si>
    <t xml:space="preserve">OIL                      </t>
  </si>
  <si>
    <t xml:space="preserve">5739    </t>
  </si>
  <si>
    <t xml:space="preserve">OTHER EQUIPMENT          </t>
  </si>
  <si>
    <t xml:space="preserve">TRANSPORT </t>
  </si>
  <si>
    <t xml:space="preserve">5626    </t>
  </si>
  <si>
    <t xml:space="preserve">GASOLINE                 </t>
  </si>
  <si>
    <t>BUS TRANSFER</t>
  </si>
  <si>
    <t>FOOD SERVI</t>
  </si>
  <si>
    <t xml:space="preserve">5631    </t>
  </si>
  <si>
    <t xml:space="preserve">FOOD                     </t>
  </si>
  <si>
    <t>DEBT SERVI</t>
  </si>
  <si>
    <t xml:space="preserve">5831    </t>
  </si>
  <si>
    <t xml:space="preserve">REDEMPTION OF PRINCIPAL  </t>
  </si>
  <si>
    <t xml:space="preserve">5835    </t>
  </si>
  <si>
    <t xml:space="preserve">INTEREST ON ST DEBT      </t>
  </si>
  <si>
    <t xml:space="preserve">5899    </t>
  </si>
  <si>
    <t xml:space="preserve">PROMISSORY NOTE          </t>
  </si>
  <si>
    <t>PRIOR YR ADJ</t>
  </si>
  <si>
    <t>PRIOR YEAR DEFIICIT</t>
  </si>
  <si>
    <t>Board Approved</t>
  </si>
  <si>
    <t>11               - Summary</t>
  </si>
  <si>
    <t>31               - Summary</t>
  </si>
  <si>
    <t>1101             - SUBTOTAL</t>
  </si>
  <si>
    <t>1201             - SUBTOTAL</t>
  </si>
  <si>
    <t>01               - SUBTOTAL</t>
  </si>
  <si>
    <t>1112             - SUBTOTAL</t>
  </si>
  <si>
    <t>1113             - SUBTOTAL</t>
  </si>
  <si>
    <t>2110             - SUBTOTAL</t>
  </si>
  <si>
    <t>2132             - SUBTOTAL</t>
  </si>
  <si>
    <t>2213             - SUBTOTAL</t>
  </si>
  <si>
    <t>2311             - SUBTOTAL</t>
  </si>
  <si>
    <t>2314             - SUBTOTAL</t>
  </si>
  <si>
    <t>2410             - SUBTOTAL</t>
  </si>
  <si>
    <t>2580             - SUBTOTAL</t>
  </si>
  <si>
    <t>2610             - SUBTOTAL</t>
  </si>
  <si>
    <t>2711             - SUBTOTAL</t>
  </si>
  <si>
    <t>3100             - SUBTOTAL</t>
  </si>
  <si>
    <t>5090             - SUBTOTAL</t>
  </si>
  <si>
    <t>11               - SUBTOTAL</t>
  </si>
  <si>
    <r>
      <t xml:space="preserve">5210    </t>
    </r>
    <r>
      <rPr>
        <sz val="12"/>
        <color rgb="FF000000"/>
        <rFont val="Times New Roman"/>
        <family val="1"/>
      </rPr>
      <t xml:space="preserve">         </t>
    </r>
    <r>
      <rPr>
        <b/>
        <sz val="12"/>
        <color rgb="FFFFFFFF"/>
        <rFont val="Times New Roman"/>
        <family val="1"/>
      </rPr>
      <t xml:space="preserve"> - SUBTOTAL</t>
    </r>
  </si>
  <si>
    <t>FY 2011</t>
  </si>
  <si>
    <t xml:space="preserve">                        SUBTOTAL Direct Instruction</t>
  </si>
  <si>
    <t>FY 18</t>
  </si>
  <si>
    <t>Var '11-'18</t>
  </si>
  <si>
    <t xml:space="preserve"> VAR '11-'19</t>
  </si>
  <si>
    <t>VAR '18-'19</t>
  </si>
  <si>
    <t>%VAR'11-'18</t>
  </si>
  <si>
    <t>% VAR'18-'19</t>
  </si>
  <si>
    <t>%Var'11'19</t>
  </si>
  <si>
    <t>VAR'19-'20</t>
  </si>
  <si>
    <t>VAR'20-'21</t>
  </si>
  <si>
    <t>%VAR'19-'20</t>
  </si>
  <si>
    <t>%VAR'20-'21</t>
  </si>
  <si>
    <t>VAR'18-'21</t>
  </si>
  <si>
    <t>%Var'18-'21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</si>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</sst>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mmm\ d\,\ yyyy"/>
    <numFmt numFmtId="167" formatCode="&quot;$&quot;#,##0"/>
    <numFmt numFmtId="168" formatCode="[$$-409]#,##0;\([$$-409]#,##0\)"/>
    <numFmt numFmtId="169" formatCode="[$$-409]#,##0.00_);\([$$-409]#,##0.00\)"/>
    <numFmt numFmtId="170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Tahoma"/>
      <family val="2"/>
    </font>
    <font>
      <i/>
      <sz val="8"/>
      <name val="Arial"/>
      <family val="2"/>
    </font>
    <font>
      <sz val="12"/>
      <name val="Arial"/>
      <family val="2"/>
    </font>
    <font>
      <sz val="12"/>
      <color rgb="FF000000"/>
      <name val="Calibri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12"/>
      <color rgb="FF222222"/>
      <name val="Arial"/>
      <family val="2"/>
    </font>
    <font>
      <b/>
      <sz val="12"/>
      <name val="Times New Roman"/>
      <family val="1"/>
    </font>
    <font>
      <b/>
      <sz val="12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ahoma"/>
      <family val="2"/>
    </font>
    <font>
      <sz val="10"/>
      <color rgb="FFFF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E598"/>
        <bgColor rgb="FFFFE598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indexed="64"/>
      </patternFill>
    </fill>
    <fill>
      <patternFill patternType="solid">
        <fgColor rgb="FFE7E5E5"/>
        <bgColor rgb="FFE7E5E5"/>
      </patternFill>
    </fill>
    <fill>
      <patternFill patternType="solid">
        <fgColor rgb="FF5F91CB"/>
        <bgColor rgb="FF5F91CB"/>
      </patternFill>
    </fill>
    <fill>
      <patternFill patternType="solid">
        <fgColor rgb="FFBDDAF3"/>
        <bgColor rgb="FFBDDAF3"/>
      </patternFill>
    </fill>
    <fill>
      <patternFill patternType="solid">
        <fgColor rgb="FF7EA5C1"/>
        <bgColor rgb="FF7EA5C1"/>
      </patternFill>
    </fill>
    <fill>
      <patternFill patternType="solid">
        <fgColor rgb="FF336D97"/>
        <bgColor rgb="FF336D97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2" applyFont="1"/>
    <xf numFmtId="0" fontId="2" fillId="0" borderId="0" xfId="2" applyFont="1" applyAlignment="1">
      <alignment wrapText="1"/>
    </xf>
    <xf numFmtId="0" fontId="1" fillId="0" borderId="0" xfId="2"/>
    <xf numFmtId="0" fontId="3" fillId="0" borderId="0" xfId="2" applyFont="1" applyAlignment="1">
      <alignment wrapText="1"/>
    </xf>
    <xf numFmtId="164" fontId="2" fillId="2" borderId="1" xfId="2" applyNumberFormat="1" applyFont="1" applyFill="1" applyBorder="1"/>
    <xf numFmtId="0" fontId="3" fillId="0" borderId="0" xfId="2" applyFont="1"/>
    <xf numFmtId="164" fontId="2" fillId="3" borderId="1" xfId="2" applyNumberFormat="1" applyFont="1" applyFill="1" applyBorder="1"/>
    <xf numFmtId="0" fontId="4" fillId="0" borderId="0" xfId="2" applyFont="1"/>
    <xf numFmtId="164" fontId="2" fillId="2" borderId="2" xfId="2" applyNumberFormat="1" applyFont="1" applyFill="1" applyBorder="1"/>
    <xf numFmtId="0" fontId="2" fillId="0" borderId="0" xfId="2" applyFont="1" applyAlignment="1">
      <alignment horizontal="right" wrapText="1"/>
    </xf>
    <xf numFmtId="164" fontId="2" fillId="4" borderId="3" xfId="2" applyNumberFormat="1" applyFont="1" applyFill="1" applyBorder="1"/>
    <xf numFmtId="164" fontId="2" fillId="3" borderId="2" xfId="2" applyNumberFormat="1" applyFont="1" applyFill="1" applyBorder="1"/>
    <xf numFmtId="164" fontId="2" fillId="2" borderId="3" xfId="2" applyNumberFormat="1" applyFont="1" applyFill="1" applyBorder="1"/>
    <xf numFmtId="2" fontId="2" fillId="2" borderId="3" xfId="2" applyNumberFormat="1" applyFont="1" applyFill="1" applyBorder="1"/>
    <xf numFmtId="44" fontId="1" fillId="0" borderId="0" xfId="2" applyNumberFormat="1" applyAlignment="1">
      <alignment horizontal="left"/>
    </xf>
    <xf numFmtId="0" fontId="5" fillId="0" borderId="4" xfId="2" applyFont="1" applyBorder="1" applyAlignment="1">
      <alignment horizontal="center"/>
    </xf>
    <xf numFmtId="0" fontId="6" fillId="0" borderId="4" xfId="2" applyFont="1" applyBorder="1"/>
    <xf numFmtId="0" fontId="5" fillId="0" borderId="4" xfId="2" applyFont="1" applyBorder="1" applyAlignment="1">
      <alignment horizontal="center" vertical="top"/>
    </xf>
    <xf numFmtId="0" fontId="6" fillId="0" borderId="4" xfId="2" applyFont="1" applyBorder="1" applyAlignment="1">
      <alignment wrapText="1"/>
    </xf>
    <xf numFmtId="44" fontId="2" fillId="4" borderId="3" xfId="2" applyNumberFormat="1" applyFont="1" applyFill="1" applyBorder="1"/>
    <xf numFmtId="10" fontId="2" fillId="2" borderId="3" xfId="2" applyNumberFormat="1" applyFont="1" applyFill="1" applyBorder="1"/>
    <xf numFmtId="0" fontId="2" fillId="0" borderId="0" xfId="2" applyFont="1" applyAlignment="1">
      <alignment horizontal="right"/>
    </xf>
    <xf numFmtId="44" fontId="2" fillId="0" borderId="3" xfId="2" applyNumberFormat="1" applyFont="1" applyBorder="1"/>
    <xf numFmtId="44" fontId="2" fillId="5" borderId="3" xfId="2" applyNumberFormat="1" applyFont="1" applyFill="1" applyBorder="1"/>
    <xf numFmtId="0" fontId="7" fillId="0" borderId="5" xfId="2" applyFont="1" applyBorder="1" applyAlignment="1">
      <alignment horizontal="right" wrapText="1"/>
    </xf>
    <xf numFmtId="0" fontId="8" fillId="0" borderId="6" xfId="2" applyFont="1" applyBorder="1"/>
    <xf numFmtId="0" fontId="8" fillId="0" borderId="7" xfId="2" applyFont="1" applyBorder="1"/>
    <xf numFmtId="0" fontId="7" fillId="0" borderId="8" xfId="2" applyFont="1" applyBorder="1" applyAlignment="1">
      <alignment horizontal="right" wrapText="1"/>
    </xf>
    <xf numFmtId="0" fontId="8" fillId="0" borderId="0" xfId="2" applyFont="1" applyAlignment="1">
      <alignment horizontal="center"/>
    </xf>
    <xf numFmtId="0" fontId="8" fillId="0" borderId="0" xfId="2" applyFont="1"/>
    <xf numFmtId="0" fontId="8" fillId="0" borderId="9" xfId="2" applyFont="1" applyBorder="1"/>
    <xf numFmtId="10" fontId="2" fillId="5" borderId="10" xfId="2" applyNumberFormat="1" applyFont="1" applyFill="1" applyBorder="1"/>
    <xf numFmtId="0" fontId="8" fillId="0" borderId="11" xfId="2" applyFont="1" applyBorder="1"/>
    <xf numFmtId="44" fontId="7" fillId="4" borderId="12" xfId="2" applyNumberFormat="1" applyFont="1" applyFill="1" applyBorder="1"/>
    <xf numFmtId="44" fontId="8" fillId="0" borderId="13" xfId="2" applyNumberFormat="1" applyFont="1" applyBorder="1"/>
    <xf numFmtId="44" fontId="8" fillId="0" borderId="14" xfId="2" applyNumberFormat="1" applyFont="1" applyBorder="1"/>
    <xf numFmtId="165" fontId="8" fillId="0" borderId="15" xfId="2" applyNumberFormat="1" applyFont="1" applyBorder="1"/>
    <xf numFmtId="10" fontId="1" fillId="0" borderId="0" xfId="1" applyNumberFormat="1" applyFont="1" applyBorder="1" applyAlignment="1"/>
    <xf numFmtId="44" fontId="1" fillId="0" borderId="0" xfId="2" applyNumberFormat="1"/>
    <xf numFmtId="0" fontId="9" fillId="0" borderId="0" xfId="3"/>
    <xf numFmtId="167" fontId="9" fillId="0" borderId="0" xfId="3" applyNumberFormat="1" applyAlignment="1">
      <alignment horizontal="right"/>
    </xf>
    <xf numFmtId="0" fontId="4" fillId="0" borderId="0" xfId="3" applyFont="1"/>
    <xf numFmtId="0" fontId="1" fillId="0" borderId="0" xfId="3" applyFont="1"/>
    <xf numFmtId="169" fontId="9" fillId="0" borderId="0" xfId="3" applyNumberFormat="1"/>
    <xf numFmtId="0" fontId="4" fillId="0" borderId="0" xfId="3" applyFont="1" applyAlignment="1">
      <alignment horizontal="right"/>
    </xf>
    <xf numFmtId="167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 wrapText="1"/>
    </xf>
    <xf numFmtId="0" fontId="10" fillId="0" borderId="0" xfId="3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12" fillId="0" borderId="0" xfId="3" applyFont="1"/>
    <xf numFmtId="0" fontId="9" fillId="0" borderId="0" xfId="3" applyAlignment="1">
      <alignment wrapText="1"/>
    </xf>
    <xf numFmtId="0" fontId="13" fillId="8" borderId="23" xfId="3" applyFont="1" applyFill="1" applyBorder="1" applyAlignment="1">
      <alignment vertical="top"/>
    </xf>
    <xf numFmtId="0" fontId="13" fillId="8" borderId="24" xfId="3" applyFont="1" applyFill="1" applyBorder="1"/>
    <xf numFmtId="0" fontId="13" fillId="8" borderId="25" xfId="3" applyFont="1" applyFill="1" applyBorder="1"/>
    <xf numFmtId="167" fontId="13" fillId="8" borderId="25" xfId="3" applyNumberFormat="1" applyFont="1" applyFill="1" applyBorder="1" applyAlignment="1">
      <alignment horizontal="right"/>
    </xf>
    <xf numFmtId="167" fontId="13" fillId="8" borderId="25" xfId="3" applyNumberFormat="1" applyFont="1" applyFill="1" applyBorder="1"/>
    <xf numFmtId="168" fontId="13" fillId="8" borderId="27" xfId="3" applyNumberFormat="1" applyFont="1" applyFill="1" applyBorder="1" applyAlignment="1">
      <alignment horizontal="right" vertical="top"/>
    </xf>
    <xf numFmtId="166" fontId="15" fillId="0" borderId="0" xfId="3" applyNumberFormat="1" applyFont="1" applyAlignment="1">
      <alignment horizontal="left" vertical="top"/>
    </xf>
    <xf numFmtId="14" fontId="16" fillId="0" borderId="0" xfId="3" applyNumberFormat="1" applyFont="1"/>
    <xf numFmtId="0" fontId="16" fillId="0" borderId="0" xfId="3" applyFont="1"/>
    <xf numFmtId="167" fontId="16" fillId="0" borderId="0" xfId="3" applyNumberFormat="1" applyFont="1" applyAlignment="1">
      <alignment horizontal="right"/>
    </xf>
    <xf numFmtId="0" fontId="17" fillId="0" borderId="0" xfId="3" applyFont="1"/>
    <xf numFmtId="0" fontId="15" fillId="6" borderId="16" xfId="3" applyFont="1" applyFill="1" applyBorder="1" applyAlignment="1">
      <alignment horizontal="center" vertical="top"/>
    </xf>
    <xf numFmtId="167" fontId="15" fillId="6" borderId="16" xfId="3" applyNumberFormat="1" applyFont="1" applyFill="1" applyBorder="1" applyAlignment="1">
      <alignment horizontal="center" vertical="top"/>
    </xf>
    <xf numFmtId="0" fontId="14" fillId="6" borderId="16" xfId="3" applyFont="1" applyFill="1" applyBorder="1" applyAlignment="1">
      <alignment horizontal="center" vertical="top"/>
    </xf>
    <xf numFmtId="0" fontId="16" fillId="6" borderId="17" xfId="3" applyFont="1" applyFill="1" applyBorder="1"/>
    <xf numFmtId="0" fontId="15" fillId="6" borderId="17" xfId="3" applyFont="1" applyFill="1" applyBorder="1" applyAlignment="1">
      <alignment horizontal="center" vertical="top"/>
    </xf>
    <xf numFmtId="167" fontId="15" fillId="6" borderId="17" xfId="3" applyNumberFormat="1" applyFont="1" applyFill="1" applyBorder="1" applyAlignment="1">
      <alignment horizontal="center" vertical="top"/>
    </xf>
    <xf numFmtId="0" fontId="14" fillId="6" borderId="17" xfId="3" applyFont="1" applyFill="1" applyBorder="1" applyAlignment="1">
      <alignment horizontal="center" vertical="top"/>
    </xf>
    <xf numFmtId="0" fontId="15" fillId="0" borderId="18" xfId="3" applyFont="1" applyBorder="1" applyAlignment="1">
      <alignment vertical="top"/>
    </xf>
    <xf numFmtId="0" fontId="15" fillId="0" borderId="18" xfId="3" applyFont="1" applyBorder="1" applyAlignment="1">
      <alignment horizontal="left" vertical="top"/>
    </xf>
    <xf numFmtId="167" fontId="15" fillId="0" borderId="0" xfId="3" applyNumberFormat="1" applyFont="1" applyAlignment="1">
      <alignment horizontal="right" vertical="top"/>
    </xf>
    <xf numFmtId="167" fontId="16" fillId="0" borderId="17" xfId="3" applyNumberFormat="1" applyFont="1" applyBorder="1"/>
    <xf numFmtId="168" fontId="14" fillId="0" borderId="18" xfId="3" applyNumberFormat="1" applyFont="1" applyBorder="1" applyAlignment="1">
      <alignment horizontal="right" vertical="top"/>
    </xf>
    <xf numFmtId="0" fontId="15" fillId="0" borderId="19" xfId="3" applyFont="1" applyBorder="1" applyAlignment="1">
      <alignment vertical="top"/>
    </xf>
    <xf numFmtId="0" fontId="15" fillId="0" borderId="20" xfId="3" applyFont="1" applyBorder="1" applyAlignment="1">
      <alignment horizontal="left" vertical="top"/>
    </xf>
    <xf numFmtId="167" fontId="16" fillId="0" borderId="0" xfId="3" applyNumberFormat="1" applyFont="1"/>
    <xf numFmtId="168" fontId="14" fillId="0" borderId="20" xfId="3" applyNumberFormat="1" applyFont="1" applyBorder="1" applyAlignment="1">
      <alignment horizontal="right" vertical="top"/>
    </xf>
    <xf numFmtId="0" fontId="16" fillId="0" borderId="19" xfId="3" applyFont="1" applyBorder="1"/>
    <xf numFmtId="0" fontId="16" fillId="0" borderId="20" xfId="3" applyFont="1" applyBorder="1"/>
    <xf numFmtId="0" fontId="15" fillId="0" borderId="0" xfId="3" applyFont="1" applyAlignment="1">
      <alignment horizontal="left" vertical="top"/>
    </xf>
    <xf numFmtId="168" fontId="14" fillId="0" borderId="0" xfId="3" applyNumberFormat="1" applyFont="1" applyAlignment="1">
      <alignment horizontal="right" vertical="top"/>
    </xf>
    <xf numFmtId="0" fontId="19" fillId="7" borderId="21" xfId="3" applyFont="1" applyFill="1" applyBorder="1" applyAlignment="1">
      <alignment vertical="top"/>
    </xf>
    <xf numFmtId="0" fontId="16" fillId="7" borderId="0" xfId="3" applyFont="1" applyFill="1"/>
    <xf numFmtId="0" fontId="16" fillId="7" borderId="22" xfId="3" applyFont="1" applyFill="1" applyBorder="1"/>
    <xf numFmtId="167" fontId="20" fillId="7" borderId="22" xfId="3" applyNumberFormat="1" applyFont="1" applyFill="1" applyBorder="1" applyAlignment="1">
      <alignment horizontal="right"/>
    </xf>
    <xf numFmtId="167" fontId="16" fillId="7" borderId="22" xfId="3" applyNumberFormat="1" applyFont="1" applyFill="1" applyBorder="1" applyAlignment="1">
      <alignment horizontal="right"/>
    </xf>
    <xf numFmtId="167" fontId="15" fillId="0" borderId="18" xfId="3" applyNumberFormat="1" applyFont="1" applyBorder="1" applyAlignment="1">
      <alignment horizontal="right" vertical="top"/>
    </xf>
    <xf numFmtId="168" fontId="15" fillId="0" borderId="18" xfId="3" applyNumberFormat="1" applyFont="1" applyBorder="1" applyAlignment="1">
      <alignment horizontal="right" vertical="top"/>
    </xf>
    <xf numFmtId="167" fontId="16" fillId="9" borderId="22" xfId="3" applyNumberFormat="1" applyFont="1" applyFill="1" applyBorder="1" applyAlignment="1">
      <alignment horizontal="right"/>
    </xf>
    <xf numFmtId="168" fontId="19" fillId="10" borderId="26" xfId="3" applyNumberFormat="1" applyFont="1" applyFill="1" applyBorder="1" applyAlignment="1">
      <alignment horizontal="right" vertical="top"/>
    </xf>
    <xf numFmtId="167" fontId="15" fillId="0" borderId="20" xfId="3" applyNumberFormat="1" applyFont="1" applyBorder="1" applyAlignment="1">
      <alignment horizontal="right" vertical="top"/>
    </xf>
    <xf numFmtId="168" fontId="15" fillId="0" borderId="20" xfId="3" applyNumberFormat="1" applyFont="1" applyBorder="1" applyAlignment="1">
      <alignment horizontal="right" vertical="top"/>
    </xf>
    <xf numFmtId="168" fontId="19" fillId="9" borderId="26" xfId="3" applyNumberFormat="1" applyFont="1" applyFill="1" applyBorder="1" applyAlignment="1">
      <alignment horizontal="right" vertical="top"/>
    </xf>
    <xf numFmtId="168" fontId="15" fillId="0" borderId="0" xfId="3" applyNumberFormat="1" applyFont="1" applyAlignment="1">
      <alignment horizontal="right" vertical="top"/>
    </xf>
    <xf numFmtId="0" fontId="16" fillId="0" borderId="0" xfId="3" applyFont="1" applyAlignment="1">
      <alignment horizontal="left"/>
    </xf>
    <xf numFmtId="0" fontId="16" fillId="0" borderId="22" xfId="3" applyFont="1" applyBorder="1"/>
    <xf numFmtId="168" fontId="19" fillId="0" borderId="26" xfId="3" applyNumberFormat="1" applyFont="1" applyBorder="1" applyAlignment="1">
      <alignment horizontal="right"/>
    </xf>
    <xf numFmtId="168" fontId="13" fillId="0" borderId="26" xfId="3" applyNumberFormat="1" applyFont="1" applyBorder="1" applyAlignment="1">
      <alignment horizontal="right"/>
    </xf>
    <xf numFmtId="0" fontId="19" fillId="10" borderId="21" xfId="3" applyFont="1" applyFill="1" applyBorder="1" applyAlignment="1">
      <alignment vertical="top"/>
    </xf>
    <xf numFmtId="0" fontId="16" fillId="10" borderId="0" xfId="3" applyFont="1" applyFill="1"/>
    <xf numFmtId="0" fontId="16" fillId="10" borderId="22" xfId="3" applyFont="1" applyFill="1" applyBorder="1"/>
    <xf numFmtId="167" fontId="17" fillId="0" borderId="0" xfId="3" applyNumberFormat="1" applyFont="1"/>
    <xf numFmtId="167" fontId="17" fillId="0" borderId="28" xfId="3" applyNumberFormat="1" applyFont="1" applyBorder="1" applyAlignment="1">
      <alignment horizontal="right"/>
    </xf>
    <xf numFmtId="0" fontId="17" fillId="0" borderId="0" xfId="3" applyFont="1" applyAlignment="1">
      <alignment horizontal="right"/>
    </xf>
    <xf numFmtId="167" fontId="17" fillId="0" borderId="0" xfId="3" applyNumberFormat="1" applyFont="1" applyAlignment="1">
      <alignment horizontal="right"/>
    </xf>
    <xf numFmtId="167" fontId="17" fillId="0" borderId="28" xfId="3" applyNumberFormat="1" applyFont="1" applyBorder="1"/>
    <xf numFmtId="170" fontId="18" fillId="0" borderId="0" xfId="4" applyNumberFormat="1" applyFont="1" applyAlignment="1"/>
    <xf numFmtId="170" fontId="17" fillId="0" borderId="0" xfId="4" applyNumberFormat="1" applyFont="1"/>
    <xf numFmtId="167" fontId="13" fillId="0" borderId="0" xfId="3" applyNumberFormat="1" applyFont="1"/>
    <xf numFmtId="167" fontId="17" fillId="0" borderId="29" xfId="3" applyNumberFormat="1" applyFont="1" applyBorder="1" applyAlignment="1">
      <alignment horizontal="right"/>
    </xf>
    <xf numFmtId="0" fontId="16" fillId="0" borderId="0" xfId="3" applyFont="1"/>
    <xf numFmtId="170" fontId="16" fillId="0" borderId="0" xfId="3" applyNumberFormat="1" applyFont="1"/>
    <xf numFmtId="170" fontId="15" fillId="6" borderId="16" xfId="3" applyNumberFormat="1" applyFont="1" applyFill="1" applyBorder="1" applyAlignment="1">
      <alignment horizontal="center" vertical="top"/>
    </xf>
    <xf numFmtId="170" fontId="15" fillId="6" borderId="17" xfId="3" applyNumberFormat="1" applyFont="1" applyFill="1" applyBorder="1" applyAlignment="1">
      <alignment horizontal="center" vertical="top"/>
    </xf>
    <xf numFmtId="170" fontId="15" fillId="0" borderId="0" xfId="3" applyNumberFormat="1" applyFont="1" applyBorder="1" applyAlignment="1">
      <alignment horizontal="left" vertical="top"/>
    </xf>
    <xf numFmtId="170" fontId="15" fillId="0" borderId="0" xfId="3" applyNumberFormat="1" applyFont="1" applyAlignment="1">
      <alignment horizontal="left" vertical="top"/>
    </xf>
    <xf numFmtId="170" fontId="16" fillId="7" borderId="22" xfId="3" applyNumberFormat="1" applyFont="1" applyFill="1" applyBorder="1"/>
    <xf numFmtId="170" fontId="13" fillId="8" borderId="25" xfId="3" applyNumberFormat="1" applyFont="1" applyFill="1" applyBorder="1"/>
    <xf numFmtId="170" fontId="16" fillId="6" borderId="17" xfId="3" applyNumberFormat="1" applyFont="1" applyFill="1" applyBorder="1"/>
    <xf numFmtId="170" fontId="15" fillId="0" borderId="18" xfId="3" applyNumberFormat="1" applyFont="1" applyBorder="1" applyAlignment="1">
      <alignment horizontal="left" vertical="top"/>
    </xf>
    <xf numFmtId="170" fontId="21" fillId="0" borderId="22" xfId="3" applyNumberFormat="1" applyFont="1" applyBorder="1"/>
    <xf numFmtId="170" fontId="15" fillId="0" borderId="20" xfId="3" applyNumberFormat="1" applyFont="1" applyBorder="1" applyAlignment="1">
      <alignment horizontal="left" vertical="top"/>
    </xf>
    <xf numFmtId="170" fontId="16" fillId="0" borderId="22" xfId="3" applyNumberFormat="1" applyFont="1" applyBorder="1"/>
    <xf numFmtId="170" fontId="17" fillId="0" borderId="0" xfId="3" applyNumberFormat="1" applyFont="1"/>
    <xf numFmtId="170" fontId="17" fillId="0" borderId="0" xfId="3" applyNumberFormat="1" applyFont="1" applyAlignment="1">
      <alignment horizontal="right"/>
    </xf>
    <xf numFmtId="170" fontId="4" fillId="0" borderId="0" xfId="3" applyNumberFormat="1" applyFont="1" applyAlignment="1">
      <alignment horizontal="right" wrapText="1"/>
    </xf>
    <xf numFmtId="170" fontId="4" fillId="0" borderId="0" xfId="3" applyNumberFormat="1" applyFont="1" applyAlignment="1">
      <alignment horizontal="right"/>
    </xf>
    <xf numFmtId="170" fontId="9" fillId="0" borderId="0" xfId="3" applyNumberFormat="1"/>
    <xf numFmtId="170" fontId="9" fillId="0" borderId="0" xfId="3" applyNumberFormat="1" applyAlignment="1">
      <alignment wrapText="1"/>
    </xf>
    <xf numFmtId="10" fontId="9" fillId="0" borderId="0" xfId="3" applyNumberFormat="1"/>
    <xf numFmtId="170" fontId="19" fillId="9" borderId="26" xfId="3" applyNumberFormat="1" applyFont="1" applyFill="1" applyBorder="1" applyAlignment="1">
      <alignment horizontal="right" vertical="top"/>
    </xf>
    <xf numFmtId="167" fontId="17" fillId="0" borderId="0" xfId="3" applyNumberFormat="1" applyFont="1" applyBorder="1"/>
    <xf numFmtId="167" fontId="17" fillId="0" borderId="0" xfId="3" applyNumberFormat="1" applyFont="1" applyBorder="1" applyAlignment="1">
      <alignment horizontal="right"/>
    </xf>
    <xf numFmtId="10" fontId="15" fillId="0" borderId="18" xfId="3" applyNumberFormat="1" applyFont="1" applyBorder="1" applyAlignment="1">
      <alignment horizontal="right" vertical="top"/>
    </xf>
    <xf numFmtId="167" fontId="22" fillId="5" borderId="18" xfId="3" applyNumberFormat="1" applyFont="1" applyFill="1" applyBorder="1" applyAlignment="1">
      <alignment horizontal="right" vertical="top"/>
    </xf>
    <xf numFmtId="167" fontId="15" fillId="5" borderId="18" xfId="3" applyNumberFormat="1" applyFont="1" applyFill="1" applyBorder="1" applyAlignment="1">
      <alignment horizontal="right" vertical="top"/>
    </xf>
    <xf numFmtId="10" fontId="15" fillId="0" borderId="18" xfId="3" applyNumberFormat="1" applyFont="1" applyBorder="1" applyAlignment="1">
      <alignment horizontal="left" vertical="top"/>
    </xf>
    <xf numFmtId="9" fontId="15" fillId="0" borderId="18" xfId="3" applyNumberFormat="1" applyFont="1" applyBorder="1" applyAlignment="1">
      <alignment horizontal="right" vertical="top"/>
    </xf>
    <xf numFmtId="167" fontId="16" fillId="0" borderId="0" xfId="3" applyNumberFormat="1" applyFont="1" applyBorder="1"/>
    <xf numFmtId="0" fontId="23" fillId="0" borderId="0" xfId="3" applyFont="1"/>
    <xf numFmtId="0" fontId="23" fillId="6" borderId="16" xfId="3" applyFont="1" applyFill="1" applyBorder="1" applyAlignment="1">
      <alignment horizontal="center" vertical="top"/>
    </xf>
    <xf numFmtId="0" fontId="23" fillId="6" borderId="17" xfId="3" applyFont="1" applyFill="1" applyBorder="1" applyAlignment="1">
      <alignment horizontal="center" vertical="top"/>
    </xf>
    <xf numFmtId="168" fontId="23" fillId="0" borderId="0" xfId="3" applyNumberFormat="1" applyFont="1" applyBorder="1" applyAlignment="1">
      <alignment horizontal="right" vertical="top"/>
    </xf>
    <xf numFmtId="168" fontId="23" fillId="0" borderId="0" xfId="3" applyNumberFormat="1" applyFont="1" applyAlignment="1">
      <alignment horizontal="right" vertical="top"/>
    </xf>
    <xf numFmtId="167" fontId="22" fillId="7" borderId="22" xfId="3" applyNumberFormat="1" applyFont="1" applyFill="1" applyBorder="1" applyAlignment="1">
      <alignment horizontal="right"/>
    </xf>
    <xf numFmtId="167" fontId="23" fillId="8" borderId="0" xfId="3" applyNumberFormat="1" applyFont="1" applyFill="1" applyBorder="1"/>
    <xf numFmtId="168" fontId="23" fillId="0" borderId="18" xfId="3" applyNumberFormat="1" applyFont="1" applyBorder="1" applyAlignment="1">
      <alignment horizontal="right" vertical="top"/>
    </xf>
    <xf numFmtId="167" fontId="23" fillId="0" borderId="0" xfId="3" applyNumberFormat="1" applyFont="1"/>
    <xf numFmtId="167" fontId="23" fillId="0" borderId="28" xfId="3" applyNumberFormat="1" applyFont="1" applyBorder="1" applyAlignment="1">
      <alignment horizontal="right"/>
    </xf>
    <xf numFmtId="170" fontId="23" fillId="0" borderId="0" xfId="4" applyNumberFormat="1" applyFont="1"/>
    <xf numFmtId="0" fontId="22" fillId="0" borderId="0" xfId="3" applyFont="1"/>
    <xf numFmtId="0" fontId="24" fillId="0" borderId="0" xfId="3" applyFont="1"/>
    <xf numFmtId="0" fontId="25" fillId="0" borderId="0" xfId="3" applyFont="1"/>
    <xf numFmtId="10" fontId="23" fillId="0" borderId="18" xfId="3" applyNumberFormat="1" applyFont="1" applyBorder="1" applyAlignment="1">
      <alignment horizontal="right" vertical="top"/>
    </xf>
    <xf numFmtId="169" fontId="9" fillId="11" borderId="0" xfId="3" applyNumberFormat="1" applyFill="1"/>
    <xf numFmtId="0" fontId="19" fillId="9" borderId="21" xfId="3" applyFont="1" applyFill="1" applyBorder="1" applyAlignment="1">
      <alignment horizontal="left" vertical="top"/>
    </xf>
    <xf numFmtId="0" fontId="21" fillId="0" borderId="0" xfId="3" applyFont="1"/>
    <xf numFmtId="0" fontId="21" fillId="0" borderId="22" xfId="3" applyFont="1" applyBorder="1"/>
    <xf numFmtId="0" fontId="13" fillId="8" borderId="23" xfId="3" applyFont="1" applyFill="1" applyBorder="1" applyAlignment="1">
      <alignment horizontal="left" vertical="top"/>
    </xf>
    <xf numFmtId="0" fontId="21" fillId="0" borderId="24" xfId="3" applyFont="1" applyBorder="1"/>
    <xf numFmtId="0" fontId="21" fillId="0" borderId="25" xfId="3" applyFont="1" applyBorder="1"/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left" vertical="center" wrapText="1"/>
    </xf>
    <xf numFmtId="0" fontId="16" fillId="0" borderId="0" xfId="3" applyFont="1"/>
    <xf numFmtId="0" fontId="19" fillId="10" borderId="21" xfId="3" applyFont="1" applyFill="1" applyBorder="1" applyAlignment="1">
      <alignment horizontal="left" vertical="top"/>
    </xf>
  </cellXfs>
  <cellStyles count="5">
    <cellStyle name="Currency 2" xfId="4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je/AppData/Local/Temp/FY%2021%20WINDHAM%20BUDGET%20plus%20Windham%20NON%20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RATE WKST Template"/>
      <sheetName val="FY 21, 22, 23,24"/>
      <sheetName val="FY 21 OPERATIONAL"/>
      <sheetName val="TAX RATE WKST Windham OP"/>
      <sheetName val="FY 21 NON OP TUITION ONLY "/>
      <sheetName val="TAX RATE WKST NONOP 20st"/>
      <sheetName val="TAX RATE WKST NONOP 15st"/>
      <sheetName val="COMPARISON"/>
      <sheetName val="Tax Rate Comparison"/>
      <sheetName val="Windham 100% WRED"/>
    </sheetNames>
    <sheetDataSet>
      <sheetData sheetId="0"/>
      <sheetData sheetId="1"/>
      <sheetData sheetId="2">
        <row r="6">
          <cell r="G6">
            <v>75</v>
          </cell>
        </row>
        <row r="10">
          <cell r="G10">
            <v>705</v>
          </cell>
        </row>
        <row r="11">
          <cell r="G11">
            <v>296</v>
          </cell>
        </row>
        <row r="13">
          <cell r="G13">
            <v>40500</v>
          </cell>
        </row>
        <row r="14">
          <cell r="G14">
            <v>11000</v>
          </cell>
        </row>
        <row r="17">
          <cell r="G17">
            <v>11000</v>
          </cell>
        </row>
        <row r="109">
          <cell r="G109">
            <v>535075.36785000004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2"/>
  <sheetViews>
    <sheetView tabSelected="1" topLeftCell="E19" zoomScale="80" zoomScaleNormal="80" workbookViewId="0">
      <pane ySplit="1" topLeftCell="A88" activePane="bottomLeft" state="frozen"/>
      <selection activeCell="A19" sqref="A19"/>
      <selection pane="bottomLeft" activeCell="P111" sqref="P111"/>
    </sheetView>
  </sheetViews>
  <sheetFormatPr defaultColWidth="14.453125" defaultRowHeight="12.5" x14ac:dyDescent="0.25"/>
  <cols>
    <col min="1" max="1" width="0.26953125" style="40" customWidth="1"/>
    <col min="2" max="2" width="13.90625" style="40" customWidth="1"/>
    <col min="3" max="3" width="6.453125" style="40" customWidth="1"/>
    <col min="4" max="4" width="28.08984375" style="40" customWidth="1"/>
    <col min="5" max="7" width="12.81640625" style="129" customWidth="1"/>
    <col min="8" max="8" width="9.453125" style="129" customWidth="1"/>
    <col min="9" max="12" width="12" style="40" customWidth="1"/>
    <col min="13" max="13" width="8.54296875" style="40" customWidth="1"/>
    <col min="14" max="15" width="10.90625" style="40" customWidth="1"/>
    <col min="16" max="16" width="12.08984375" style="40" customWidth="1"/>
    <col min="17" max="17" width="11.453125" style="40" bestFit="1" customWidth="1"/>
    <col min="18" max="18" width="10" style="154" customWidth="1"/>
    <col min="19" max="19" width="11.7265625" style="154" customWidth="1"/>
    <col min="20" max="20" width="12.7265625" style="40" customWidth="1"/>
    <col min="21" max="21" width="12.36328125" style="40" customWidth="1"/>
    <col min="22" max="22" width="8.6328125" style="40" customWidth="1"/>
    <col min="23" max="16384" width="14.453125" style="40"/>
  </cols>
  <sheetData>
    <row r="1" spans="1:19" ht="15" x14ac:dyDescent="0.25">
      <c r="A1" s="163" t="s">
        <v>45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6" thickBot="1" x14ac:dyDescent="0.4">
      <c r="A2" s="58" t="s">
        <v>178</v>
      </c>
      <c r="B2" s="59">
        <v>43836</v>
      </c>
      <c r="C2" s="60"/>
      <c r="D2" s="60"/>
      <c r="E2" s="113"/>
      <c r="F2" s="113"/>
      <c r="G2" s="113"/>
      <c r="H2" s="113"/>
      <c r="I2" s="61"/>
      <c r="J2" s="61"/>
      <c r="K2" s="61"/>
      <c r="L2" s="61"/>
      <c r="M2" s="61"/>
      <c r="N2" s="60"/>
      <c r="O2" s="112"/>
      <c r="P2" s="112"/>
      <c r="Q2" s="62"/>
      <c r="R2" s="141"/>
      <c r="S2" s="141"/>
    </row>
    <row r="3" spans="1:19" ht="15.5" x14ac:dyDescent="0.25">
      <c r="A3" s="63" t="s">
        <v>47</v>
      </c>
      <c r="B3" s="63"/>
      <c r="C3" s="63" t="s">
        <v>48</v>
      </c>
      <c r="D3" s="63" t="s">
        <v>49</v>
      </c>
      <c r="E3" s="114" t="s">
        <v>199</v>
      </c>
      <c r="F3" s="114" t="s">
        <v>201</v>
      </c>
      <c r="G3" s="114"/>
      <c r="H3" s="114"/>
      <c r="I3" s="64" t="s">
        <v>50</v>
      </c>
      <c r="J3" s="64"/>
      <c r="K3" s="64"/>
      <c r="L3" s="64"/>
      <c r="M3" s="64"/>
      <c r="N3" s="63" t="s">
        <v>51</v>
      </c>
      <c r="O3" s="63"/>
      <c r="P3" s="63"/>
      <c r="Q3" s="65" t="s">
        <v>52</v>
      </c>
      <c r="R3" s="142"/>
      <c r="S3" s="142"/>
    </row>
    <row r="4" spans="1:19" ht="16" thickBot="1" x14ac:dyDescent="0.4">
      <c r="A4" s="66"/>
      <c r="B4" s="66"/>
      <c r="C4" s="67" t="s">
        <v>53</v>
      </c>
      <c r="D4" s="67" t="s">
        <v>54</v>
      </c>
      <c r="E4" s="115"/>
      <c r="F4" s="115"/>
      <c r="G4" s="115"/>
      <c r="H4" s="115"/>
      <c r="I4" s="68" t="s">
        <v>55</v>
      </c>
      <c r="J4" s="68"/>
      <c r="K4" s="68"/>
      <c r="L4" s="68"/>
      <c r="M4" s="68"/>
      <c r="N4" s="67" t="s">
        <v>56</v>
      </c>
      <c r="O4" s="67"/>
      <c r="P4" s="67"/>
      <c r="Q4" s="69" t="s">
        <v>57</v>
      </c>
      <c r="R4" s="143"/>
      <c r="S4" s="143"/>
    </row>
    <row r="5" spans="1:19" ht="16" thickBot="1" x14ac:dyDescent="0.3">
      <c r="A5" s="63" t="s">
        <v>47</v>
      </c>
      <c r="B5" s="63"/>
      <c r="C5" s="63"/>
      <c r="D5" s="63"/>
      <c r="E5" s="114"/>
      <c r="F5" s="114"/>
      <c r="G5" s="114"/>
      <c r="H5" s="114"/>
      <c r="I5" s="64" t="s">
        <v>58</v>
      </c>
      <c r="J5" s="64"/>
      <c r="K5" s="64"/>
      <c r="L5" s="64"/>
      <c r="M5" s="64"/>
      <c r="N5" s="63"/>
      <c r="O5" s="67"/>
      <c r="P5" s="67"/>
      <c r="Q5" s="69" t="s">
        <v>56</v>
      </c>
      <c r="R5" s="143"/>
      <c r="S5" s="143"/>
    </row>
    <row r="6" spans="1:19" ht="16" thickBot="1" x14ac:dyDescent="0.4">
      <c r="A6" s="70" t="s">
        <v>59</v>
      </c>
      <c r="B6" s="60"/>
      <c r="C6" s="71" t="s">
        <v>60</v>
      </c>
      <c r="D6" s="71" t="s">
        <v>61</v>
      </c>
      <c r="E6" s="116"/>
      <c r="F6" s="116"/>
      <c r="G6" s="116"/>
      <c r="H6" s="116"/>
      <c r="I6" s="72">
        <v>-99</v>
      </c>
      <c r="J6" s="72"/>
      <c r="K6" s="72"/>
      <c r="L6" s="72"/>
      <c r="M6" s="72"/>
      <c r="N6" s="73">
        <v>75</v>
      </c>
      <c r="O6" s="140"/>
      <c r="P6" s="140"/>
      <c r="Q6" s="74">
        <v>75</v>
      </c>
      <c r="R6" s="144"/>
      <c r="S6" s="144"/>
    </row>
    <row r="7" spans="1:19" ht="16" thickBot="1" x14ac:dyDescent="0.4">
      <c r="A7" s="75"/>
      <c r="B7" s="60"/>
      <c r="C7" s="76">
        <v>41990</v>
      </c>
      <c r="D7" s="76" t="s">
        <v>62</v>
      </c>
      <c r="E7" s="116"/>
      <c r="F7" s="116"/>
      <c r="G7" s="116"/>
      <c r="H7" s="116"/>
      <c r="I7" s="72">
        <f>375</f>
        <v>375</v>
      </c>
      <c r="J7" s="72"/>
      <c r="K7" s="72"/>
      <c r="L7" s="72"/>
      <c r="M7" s="72"/>
      <c r="N7" s="77">
        <v>0</v>
      </c>
      <c r="O7" s="77"/>
      <c r="P7" s="77"/>
      <c r="Q7" s="78">
        <v>0</v>
      </c>
      <c r="R7" s="144"/>
      <c r="S7" s="144"/>
    </row>
    <row r="8" spans="1:19" ht="16" thickBot="1" x14ac:dyDescent="0.4">
      <c r="A8" s="75"/>
      <c r="B8" s="60"/>
      <c r="C8" s="76">
        <v>48999</v>
      </c>
      <c r="D8" s="76" t="s">
        <v>63</v>
      </c>
      <c r="E8" s="116"/>
      <c r="F8" s="116"/>
      <c r="G8" s="116"/>
      <c r="H8" s="116"/>
      <c r="I8" s="72">
        <v>0</v>
      </c>
      <c r="J8" s="72"/>
      <c r="K8" s="72"/>
      <c r="L8" s="72"/>
      <c r="M8" s="72"/>
      <c r="N8" s="77">
        <v>0</v>
      </c>
      <c r="O8" s="77"/>
      <c r="P8" s="77"/>
      <c r="Q8" s="78">
        <v>0</v>
      </c>
      <c r="R8" s="144"/>
      <c r="S8" s="144"/>
    </row>
    <row r="9" spans="1:19" ht="16" thickBot="1" x14ac:dyDescent="0.4">
      <c r="A9" s="75"/>
      <c r="B9" s="60"/>
      <c r="C9" s="76">
        <v>42201</v>
      </c>
      <c r="D9" s="76" t="s">
        <v>64</v>
      </c>
      <c r="E9" s="116"/>
      <c r="F9" s="116"/>
      <c r="G9" s="116"/>
      <c r="H9" s="116"/>
      <c r="I9" s="72">
        <v>4668</v>
      </c>
      <c r="J9" s="72"/>
      <c r="K9" s="72"/>
      <c r="L9" s="72"/>
      <c r="M9" s="72"/>
      <c r="N9" s="77">
        <v>0</v>
      </c>
      <c r="O9" s="77"/>
      <c r="P9" s="77"/>
      <c r="Q9" s="78">
        <v>0</v>
      </c>
      <c r="R9" s="144"/>
      <c r="S9" s="144"/>
    </row>
    <row r="10" spans="1:19" ht="16" thickBot="1" x14ac:dyDescent="0.4">
      <c r="A10" s="75"/>
      <c r="B10" s="60"/>
      <c r="C10" s="76">
        <v>42790</v>
      </c>
      <c r="D10" s="76" t="s">
        <v>65</v>
      </c>
      <c r="E10" s="116"/>
      <c r="F10" s="116"/>
      <c r="G10" s="116"/>
      <c r="H10" s="116"/>
      <c r="I10" s="72">
        <v>705</v>
      </c>
      <c r="J10" s="72"/>
      <c r="K10" s="72"/>
      <c r="L10" s="72"/>
      <c r="M10" s="72"/>
      <c r="N10" s="77">
        <v>0</v>
      </c>
      <c r="O10" s="77"/>
      <c r="P10" s="77"/>
      <c r="Q10" s="78">
        <v>705</v>
      </c>
      <c r="R10" s="144"/>
      <c r="S10" s="144"/>
    </row>
    <row r="11" spans="1:19" ht="16" thickBot="1" x14ac:dyDescent="0.4">
      <c r="A11" s="79"/>
      <c r="B11" s="60"/>
      <c r="C11" s="76" t="s">
        <v>66</v>
      </c>
      <c r="D11" s="76" t="s">
        <v>67</v>
      </c>
      <c r="E11" s="116"/>
      <c r="F11" s="116"/>
      <c r="G11" s="116"/>
      <c r="H11" s="116"/>
      <c r="I11" s="72">
        <f>132+164</f>
        <v>296</v>
      </c>
      <c r="J11" s="72"/>
      <c r="K11" s="72"/>
      <c r="L11" s="72"/>
      <c r="M11" s="72"/>
      <c r="N11" s="77">
        <v>185</v>
      </c>
      <c r="O11" s="77"/>
      <c r="P11" s="77"/>
      <c r="Q11" s="78">
        <v>296</v>
      </c>
      <c r="R11" s="144"/>
      <c r="S11" s="144"/>
    </row>
    <row r="12" spans="1:19" ht="16" thickBot="1" x14ac:dyDescent="0.4">
      <c r="A12" s="79"/>
      <c r="B12" s="60"/>
      <c r="C12" s="76" t="s">
        <v>68</v>
      </c>
      <c r="D12" s="76" t="s">
        <v>69</v>
      </c>
      <c r="E12" s="116">
        <v>225405</v>
      </c>
      <c r="F12" s="116"/>
      <c r="G12" s="116"/>
      <c r="H12" s="116"/>
      <c r="I12" s="72">
        <v>299343</v>
      </c>
      <c r="J12" s="72"/>
      <c r="K12" s="72"/>
      <c r="L12" s="72"/>
      <c r="M12" s="72"/>
      <c r="N12" s="77">
        <v>387279</v>
      </c>
      <c r="O12" s="77"/>
      <c r="P12" s="77"/>
      <c r="Q12" s="78">
        <f>Q109-Q6-Q7-Q8-Q11-Q13-Q14-Q17-Q10-4</f>
        <v>-63580</v>
      </c>
      <c r="R12" s="144"/>
      <c r="S12" s="144"/>
    </row>
    <row r="13" spans="1:19" ht="16" thickBot="1" x14ac:dyDescent="0.4">
      <c r="A13" s="79"/>
      <c r="B13" s="60"/>
      <c r="C13" s="76" t="s">
        <v>70</v>
      </c>
      <c r="D13" s="76" t="s">
        <v>71</v>
      </c>
      <c r="E13" s="116">
        <v>55646</v>
      </c>
      <c r="F13" s="116"/>
      <c r="G13" s="116"/>
      <c r="H13" s="116"/>
      <c r="I13" s="72">
        <f>337103-299343</f>
        <v>37760</v>
      </c>
      <c r="J13" s="72"/>
      <c r="K13" s="72"/>
      <c r="L13" s="72"/>
      <c r="M13" s="72"/>
      <c r="N13" s="77">
        <v>40500</v>
      </c>
      <c r="O13" s="77"/>
      <c r="P13" s="77"/>
      <c r="Q13" s="78">
        <v>40500</v>
      </c>
      <c r="R13" s="144"/>
      <c r="S13" s="144"/>
    </row>
    <row r="14" spans="1:19" ht="16" thickBot="1" x14ac:dyDescent="0.4">
      <c r="A14" s="80"/>
      <c r="B14" s="60"/>
      <c r="C14" s="76" t="s">
        <v>72</v>
      </c>
      <c r="D14" s="76" t="s">
        <v>73</v>
      </c>
      <c r="E14" s="116">
        <v>16083</v>
      </c>
      <c r="F14" s="116"/>
      <c r="G14" s="116"/>
      <c r="H14" s="116"/>
      <c r="I14" s="72">
        <v>11030</v>
      </c>
      <c r="J14" s="72"/>
      <c r="K14" s="72"/>
      <c r="L14" s="72"/>
      <c r="M14" s="72"/>
      <c r="N14" s="77">
        <v>11000</v>
      </c>
      <c r="O14" s="77"/>
      <c r="P14" s="77"/>
      <c r="Q14" s="78">
        <v>11000</v>
      </c>
      <c r="R14" s="144"/>
      <c r="S14" s="144"/>
    </row>
    <row r="15" spans="1:19" ht="15.5" x14ac:dyDescent="0.35">
      <c r="A15" s="60"/>
      <c r="B15" s="60"/>
      <c r="C15" s="81">
        <v>44791</v>
      </c>
      <c r="D15" s="81" t="s">
        <v>74</v>
      </c>
      <c r="E15" s="117"/>
      <c r="F15" s="117"/>
      <c r="G15" s="117"/>
      <c r="H15" s="117"/>
      <c r="I15" s="72">
        <v>4000</v>
      </c>
      <c r="J15" s="72"/>
      <c r="K15" s="72"/>
      <c r="L15" s="72"/>
      <c r="M15" s="72"/>
      <c r="N15" s="77">
        <v>0</v>
      </c>
      <c r="O15" s="77"/>
      <c r="P15" s="77"/>
      <c r="Q15" s="82">
        <v>0</v>
      </c>
      <c r="R15" s="145"/>
      <c r="S15" s="145"/>
    </row>
    <row r="16" spans="1:19" ht="16" thickBot="1" x14ac:dyDescent="0.4">
      <c r="A16" s="83" t="s">
        <v>179</v>
      </c>
      <c r="B16" s="83"/>
      <c r="C16" s="84"/>
      <c r="D16" s="85"/>
      <c r="E16" s="118"/>
      <c r="F16" s="118"/>
      <c r="G16" s="118"/>
      <c r="H16" s="118"/>
      <c r="I16" s="86">
        <f>SUM(I6:I15)</f>
        <v>358078</v>
      </c>
      <c r="J16" s="86"/>
      <c r="K16" s="86"/>
      <c r="L16" s="86"/>
      <c r="M16" s="86"/>
      <c r="N16" s="86">
        <f t="shared" ref="N16:Q16" si="0">SUM(N6:N15)</f>
        <v>439039</v>
      </c>
      <c r="O16" s="86"/>
      <c r="P16" s="86"/>
      <c r="Q16" s="86">
        <f t="shared" si="0"/>
        <v>-11004</v>
      </c>
      <c r="R16" s="146"/>
      <c r="S16" s="146"/>
    </row>
    <row r="17" spans="1:21" ht="16" thickBot="1" x14ac:dyDescent="0.4">
      <c r="A17" s="71" t="s">
        <v>75</v>
      </c>
      <c r="B17" s="60"/>
      <c r="C17" s="71" t="s">
        <v>76</v>
      </c>
      <c r="D17" s="71" t="s">
        <v>77</v>
      </c>
      <c r="E17" s="116"/>
      <c r="F17" s="116"/>
      <c r="G17" s="116"/>
      <c r="H17" s="116"/>
      <c r="I17" s="72">
        <v>11000</v>
      </c>
      <c r="J17" s="72"/>
      <c r="K17" s="72"/>
      <c r="L17" s="72"/>
      <c r="M17" s="72"/>
      <c r="N17" s="77">
        <v>11000</v>
      </c>
      <c r="O17" s="77"/>
      <c r="P17" s="77"/>
      <c r="Q17" s="74">
        <v>11000</v>
      </c>
      <c r="R17" s="144"/>
      <c r="S17" s="144"/>
    </row>
    <row r="18" spans="1:21" ht="15.5" x14ac:dyDescent="0.35">
      <c r="A18" s="83" t="s">
        <v>180</v>
      </c>
      <c r="B18" s="83"/>
      <c r="C18" s="84"/>
      <c r="D18" s="85"/>
      <c r="E18" s="118"/>
      <c r="F18" s="118"/>
      <c r="G18" s="118"/>
      <c r="H18" s="118"/>
      <c r="I18" s="87">
        <f t="shared" ref="I18:Q18" si="1">SUM(I17)</f>
        <v>11000</v>
      </c>
      <c r="J18" s="87"/>
      <c r="K18" s="87"/>
      <c r="L18" s="87"/>
      <c r="M18" s="87"/>
      <c r="N18" s="87">
        <f t="shared" si="1"/>
        <v>11000</v>
      </c>
      <c r="O18" s="87"/>
      <c r="P18" s="87"/>
      <c r="Q18" s="87">
        <f t="shared" si="1"/>
        <v>11000</v>
      </c>
      <c r="R18" s="146"/>
      <c r="S18" s="146"/>
    </row>
    <row r="19" spans="1:21" ht="15.5" thickBot="1" x14ac:dyDescent="0.35">
      <c r="A19" s="52" t="s">
        <v>78</v>
      </c>
      <c r="B19" s="52" t="s">
        <v>78</v>
      </c>
      <c r="C19" s="53"/>
      <c r="D19" s="54"/>
      <c r="E19" s="119">
        <v>367840</v>
      </c>
      <c r="F19" s="119"/>
      <c r="G19" s="119"/>
      <c r="H19" s="119"/>
      <c r="I19" s="55">
        <f t="shared" ref="I19:Q19" si="2">I16+I18</f>
        <v>369078</v>
      </c>
      <c r="J19" s="55"/>
      <c r="K19" s="55"/>
      <c r="L19" s="55"/>
      <c r="M19" s="55"/>
      <c r="N19" s="56">
        <f t="shared" si="2"/>
        <v>450039</v>
      </c>
      <c r="O19" s="56"/>
      <c r="P19" s="56"/>
      <c r="Q19" s="56">
        <f t="shared" si="2"/>
        <v>-4</v>
      </c>
      <c r="R19" s="147"/>
      <c r="S19" s="147"/>
    </row>
    <row r="20" spans="1:21" x14ac:dyDescent="0.25">
      <c r="A20" s="164" t="s">
        <v>79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43" t="s">
        <v>214</v>
      </c>
    </row>
    <row r="21" spans="1:21" x14ac:dyDescent="0.2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</row>
    <row r="22" spans="1:21" ht="16" thickBot="1" x14ac:dyDescent="0.4">
      <c r="A22" s="58" t="s">
        <v>46</v>
      </c>
      <c r="B22" s="59">
        <v>43774</v>
      </c>
      <c r="C22" s="60"/>
      <c r="D22" s="60"/>
      <c r="E22" s="113"/>
      <c r="F22" s="113"/>
      <c r="G22" s="113"/>
      <c r="H22" s="113"/>
      <c r="I22" s="61"/>
      <c r="J22" s="61"/>
      <c r="K22" s="61"/>
      <c r="L22" s="61"/>
      <c r="M22" s="61"/>
      <c r="N22" s="60"/>
      <c r="O22" s="112"/>
      <c r="P22" s="112"/>
      <c r="Q22" s="62"/>
      <c r="R22" s="141"/>
      <c r="S22" s="141"/>
    </row>
    <row r="23" spans="1:21" ht="15.5" x14ac:dyDescent="0.25">
      <c r="A23" s="63" t="s">
        <v>47</v>
      </c>
      <c r="B23" s="63" t="s">
        <v>80</v>
      </c>
      <c r="C23" s="63" t="s">
        <v>49</v>
      </c>
      <c r="D23" s="63" t="s">
        <v>49</v>
      </c>
      <c r="E23" s="114" t="s">
        <v>199</v>
      </c>
      <c r="F23" s="114" t="s">
        <v>201</v>
      </c>
      <c r="G23" s="114"/>
      <c r="H23" s="114"/>
      <c r="I23" s="64" t="s">
        <v>50</v>
      </c>
      <c r="J23" s="64"/>
      <c r="K23" s="64"/>
      <c r="L23" s="64"/>
      <c r="M23" s="64"/>
      <c r="N23" s="63" t="s">
        <v>51</v>
      </c>
      <c r="O23" s="63" t="s">
        <v>208</v>
      </c>
      <c r="P23" s="63"/>
      <c r="Q23" s="65" t="s">
        <v>52</v>
      </c>
      <c r="R23" s="142" t="s">
        <v>209</v>
      </c>
      <c r="S23" s="142"/>
      <c r="T23" s="43" t="s">
        <v>212</v>
      </c>
      <c r="U23" s="43" t="s">
        <v>213</v>
      </c>
    </row>
    <row r="24" spans="1:21" ht="16" thickBot="1" x14ac:dyDescent="0.4">
      <c r="A24" s="66"/>
      <c r="B24" s="66"/>
      <c r="C24" s="67" t="s">
        <v>53</v>
      </c>
      <c r="D24" s="67" t="s">
        <v>54</v>
      </c>
      <c r="E24" s="115"/>
      <c r="F24" s="115"/>
      <c r="G24" s="115" t="s">
        <v>202</v>
      </c>
      <c r="H24" s="115" t="s">
        <v>205</v>
      </c>
      <c r="I24" s="68" t="s">
        <v>55</v>
      </c>
      <c r="J24" s="68" t="s">
        <v>204</v>
      </c>
      <c r="K24" s="68" t="s">
        <v>206</v>
      </c>
      <c r="L24" s="68" t="s">
        <v>203</v>
      </c>
      <c r="M24" s="68" t="s">
        <v>207</v>
      </c>
      <c r="N24" s="67" t="s">
        <v>56</v>
      </c>
      <c r="O24" s="67"/>
      <c r="P24" s="67" t="s">
        <v>210</v>
      </c>
      <c r="Q24" s="69" t="s">
        <v>57</v>
      </c>
      <c r="R24" s="143"/>
      <c r="S24" s="143"/>
    </row>
    <row r="25" spans="1:21" ht="16" thickBot="1" x14ac:dyDescent="0.4">
      <c r="A25" s="66"/>
      <c r="B25" s="66"/>
      <c r="C25" s="66"/>
      <c r="D25" s="66"/>
      <c r="E25" s="120"/>
      <c r="F25" s="120"/>
      <c r="G25" s="120"/>
      <c r="H25" s="120"/>
      <c r="I25" s="64" t="s">
        <v>58</v>
      </c>
      <c r="J25" s="64"/>
      <c r="K25" s="64"/>
      <c r="L25" s="64"/>
      <c r="M25" s="64"/>
      <c r="N25" s="63"/>
      <c r="O25" s="67"/>
      <c r="P25" s="67"/>
      <c r="Q25" s="69" t="s">
        <v>56</v>
      </c>
      <c r="R25" s="143"/>
      <c r="S25" s="143" t="s">
        <v>211</v>
      </c>
    </row>
    <row r="26" spans="1:21" ht="16" thickBot="1" x14ac:dyDescent="0.3">
      <c r="A26" s="71" t="s">
        <v>81</v>
      </c>
      <c r="B26" s="71" t="s">
        <v>82</v>
      </c>
      <c r="C26" s="71" t="s">
        <v>83</v>
      </c>
      <c r="D26" s="71" t="s">
        <v>84</v>
      </c>
      <c r="E26" s="121">
        <v>2488</v>
      </c>
      <c r="F26" s="121">
        <v>20060</v>
      </c>
      <c r="G26" s="121">
        <f>F26-E26</f>
        <v>17572</v>
      </c>
      <c r="H26" s="138">
        <f>G26/E26</f>
        <v>7.062700964630225</v>
      </c>
      <c r="I26" s="88">
        <v>26826</v>
      </c>
      <c r="J26" s="88">
        <f t="shared" ref="J26:J45" si="3">I26-F26</f>
        <v>6766</v>
      </c>
      <c r="K26" s="135">
        <f>126/F26</f>
        <v>6.2811565304087737E-3</v>
      </c>
      <c r="L26" s="88">
        <f>I26-E26</f>
        <v>24338</v>
      </c>
      <c r="M26" s="139">
        <f>L26/E26</f>
        <v>9.7821543408360121</v>
      </c>
      <c r="N26" s="89">
        <v>20136</v>
      </c>
      <c r="O26" s="89">
        <f>N26-I26</f>
        <v>-6690</v>
      </c>
      <c r="P26" s="135">
        <f>O26/I26</f>
        <v>-0.24938492507269067</v>
      </c>
      <c r="Q26" s="74">
        <v>20136</v>
      </c>
      <c r="R26" s="148">
        <f>Q26-N26</f>
        <v>0</v>
      </c>
      <c r="S26" s="148"/>
      <c r="T26" s="44">
        <f>Q26-F26</f>
        <v>76</v>
      </c>
      <c r="U26" s="131">
        <f>T26/F26</f>
        <v>3.7886340977068794E-3</v>
      </c>
    </row>
    <row r="27" spans="1:21" ht="16" thickBot="1" x14ac:dyDescent="0.4">
      <c r="A27" s="157" t="s">
        <v>181</v>
      </c>
      <c r="B27" s="158"/>
      <c r="C27" s="158"/>
      <c r="D27" s="159"/>
      <c r="E27" s="122"/>
      <c r="F27" s="122"/>
      <c r="G27" s="121">
        <f t="shared" ref="G27:G90" si="4">F27-E27</f>
        <v>0</v>
      </c>
      <c r="H27" s="138"/>
      <c r="I27" s="90">
        <f>SUM(I26)</f>
        <v>26826</v>
      </c>
      <c r="J27" s="88">
        <f t="shared" si="3"/>
        <v>26826</v>
      </c>
      <c r="K27" s="135"/>
      <c r="L27" s="88"/>
      <c r="M27" s="139"/>
      <c r="N27" s="90">
        <f t="shared" ref="N27:Q27" si="5">SUM(N26)</f>
        <v>20136</v>
      </c>
      <c r="O27" s="89">
        <f t="shared" ref="O27:O90" si="6">N27-I27</f>
        <v>-6690</v>
      </c>
      <c r="P27" s="135">
        <f t="shared" ref="P27:P90" si="7">O27/I27</f>
        <v>-0.24938492507269067</v>
      </c>
      <c r="Q27" s="90">
        <f t="shared" si="5"/>
        <v>20136</v>
      </c>
      <c r="R27" s="148">
        <f t="shared" ref="R27:R90" si="8">Q27-N27</f>
        <v>0</v>
      </c>
      <c r="S27" s="144"/>
      <c r="T27" s="44">
        <f t="shared" ref="T27:T90" si="9">Q27-F27</f>
        <v>20136</v>
      </c>
      <c r="U27" s="131"/>
    </row>
    <row r="28" spans="1:21" ht="16" thickBot="1" x14ac:dyDescent="0.3">
      <c r="A28" s="71" t="s">
        <v>81</v>
      </c>
      <c r="B28" s="71" t="s">
        <v>85</v>
      </c>
      <c r="C28" s="71" t="s">
        <v>86</v>
      </c>
      <c r="D28" s="71" t="s">
        <v>87</v>
      </c>
      <c r="E28" s="121">
        <v>12876</v>
      </c>
      <c r="F28" s="121">
        <v>4524</v>
      </c>
      <c r="G28" s="121">
        <f t="shared" si="4"/>
        <v>-8352</v>
      </c>
      <c r="H28" s="138">
        <f t="shared" ref="H28:H90" si="10">G28/E28</f>
        <v>-0.64864864864864868</v>
      </c>
      <c r="I28" s="88"/>
      <c r="J28" s="88">
        <f t="shared" si="3"/>
        <v>-4524</v>
      </c>
      <c r="K28" s="135">
        <f>126/F28</f>
        <v>2.7851458885941646E-2</v>
      </c>
      <c r="L28" s="88">
        <f t="shared" ref="L28:L39" si="11">I28-E28</f>
        <v>-12876</v>
      </c>
      <c r="M28" s="139">
        <f t="shared" ref="M28:M90" si="12">L28/E28</f>
        <v>-1</v>
      </c>
      <c r="N28" s="89"/>
      <c r="O28" s="89">
        <f t="shared" si="6"/>
        <v>0</v>
      </c>
      <c r="P28" s="135"/>
      <c r="Q28" s="74"/>
      <c r="R28" s="148">
        <f t="shared" si="8"/>
        <v>0</v>
      </c>
      <c r="S28" s="148"/>
      <c r="T28" s="44">
        <f t="shared" si="9"/>
        <v>-4524</v>
      </c>
      <c r="U28" s="131">
        <f t="shared" ref="U28:U90" si="13">T28/F28</f>
        <v>-1</v>
      </c>
    </row>
    <row r="29" spans="1:21" ht="16" thickBot="1" x14ac:dyDescent="0.4">
      <c r="A29" s="157" t="s">
        <v>182</v>
      </c>
      <c r="B29" s="158"/>
      <c r="C29" s="158"/>
      <c r="D29" s="159"/>
      <c r="E29" s="122"/>
      <c r="F29" s="122"/>
      <c r="G29" s="121">
        <f t="shared" si="4"/>
        <v>0</v>
      </c>
      <c r="H29" s="138"/>
      <c r="I29" s="90">
        <f>SUM(I28)</f>
        <v>0</v>
      </c>
      <c r="J29" s="88">
        <f t="shared" si="3"/>
        <v>0</v>
      </c>
      <c r="K29" s="135"/>
      <c r="L29" s="88">
        <f t="shared" si="11"/>
        <v>0</v>
      </c>
      <c r="M29" s="139"/>
      <c r="N29" s="90">
        <f t="shared" ref="N29:Q29" si="14">SUM(N28)</f>
        <v>0</v>
      </c>
      <c r="O29" s="89">
        <f t="shared" si="6"/>
        <v>0</v>
      </c>
      <c r="P29" s="135"/>
      <c r="Q29" s="90">
        <f t="shared" si="14"/>
        <v>0</v>
      </c>
      <c r="R29" s="148">
        <f t="shared" si="8"/>
        <v>0</v>
      </c>
      <c r="S29" s="144"/>
      <c r="T29" s="44">
        <f t="shared" si="9"/>
        <v>0</v>
      </c>
      <c r="U29" s="131"/>
    </row>
    <row r="30" spans="1:21" ht="16" thickBot="1" x14ac:dyDescent="0.4">
      <c r="A30" s="166" t="s">
        <v>183</v>
      </c>
      <c r="B30" s="158"/>
      <c r="C30" s="158"/>
      <c r="D30" s="159"/>
      <c r="E30" s="122">
        <v>15364</v>
      </c>
      <c r="F30" s="122">
        <v>24584</v>
      </c>
      <c r="G30" s="121">
        <f t="shared" si="4"/>
        <v>9220</v>
      </c>
      <c r="H30" s="138">
        <f t="shared" si="10"/>
        <v>0.60010413954699293</v>
      </c>
      <c r="I30" s="91">
        <f>I27+I29</f>
        <v>26826</v>
      </c>
      <c r="J30" s="137">
        <f t="shared" si="3"/>
        <v>2242</v>
      </c>
      <c r="K30" s="135"/>
      <c r="L30" s="88">
        <f t="shared" si="11"/>
        <v>11462</v>
      </c>
      <c r="M30" s="139">
        <f t="shared" si="12"/>
        <v>0.74602967977089296</v>
      </c>
      <c r="N30" s="91">
        <f>N27+N29</f>
        <v>20136</v>
      </c>
      <c r="O30" s="89">
        <f t="shared" si="6"/>
        <v>-6690</v>
      </c>
      <c r="P30" s="135">
        <f t="shared" si="7"/>
        <v>-0.24938492507269067</v>
      </c>
      <c r="Q30" s="91">
        <f t="shared" ref="Q30" si="15">Q27+Q29</f>
        <v>20136</v>
      </c>
      <c r="R30" s="148">
        <f t="shared" si="8"/>
        <v>0</v>
      </c>
      <c r="S30" s="144"/>
      <c r="T30" s="44">
        <f t="shared" si="9"/>
        <v>-4448</v>
      </c>
      <c r="U30" s="131">
        <f t="shared" si="13"/>
        <v>-0.18093068662544745</v>
      </c>
    </row>
    <row r="31" spans="1:21" ht="16" thickBot="1" x14ac:dyDescent="0.3">
      <c r="A31" s="71" t="s">
        <v>88</v>
      </c>
      <c r="B31" s="71" t="s">
        <v>82</v>
      </c>
      <c r="C31" s="71" t="s">
        <v>89</v>
      </c>
      <c r="D31" s="71" t="s">
        <v>90</v>
      </c>
      <c r="E31" s="121">
        <v>110205</v>
      </c>
      <c r="F31" s="121">
        <v>60160</v>
      </c>
      <c r="G31" s="121">
        <f t="shared" si="4"/>
        <v>-50045</v>
      </c>
      <c r="H31" s="138">
        <f t="shared" si="10"/>
        <v>-0.454108252801597</v>
      </c>
      <c r="I31" s="88">
        <v>63806</v>
      </c>
      <c r="J31" s="137">
        <f t="shared" si="3"/>
        <v>3646</v>
      </c>
      <c r="K31" s="135">
        <f t="shared" ref="K31:K38" si="16">126/F31</f>
        <v>2.0944148936170213E-3</v>
      </c>
      <c r="L31" s="88">
        <f t="shared" si="11"/>
        <v>-46399</v>
      </c>
      <c r="M31" s="139">
        <f t="shared" si="12"/>
        <v>-0.42102445442584274</v>
      </c>
      <c r="N31" s="89">
        <v>65723</v>
      </c>
      <c r="O31" s="89">
        <f t="shared" si="6"/>
        <v>1917</v>
      </c>
      <c r="P31" s="135">
        <f t="shared" si="7"/>
        <v>3.004419647055136E-2</v>
      </c>
      <c r="Q31" s="74">
        <f>55000</f>
        <v>55000</v>
      </c>
      <c r="R31" s="148">
        <f t="shared" si="8"/>
        <v>-10723</v>
      </c>
      <c r="S31" s="155">
        <f>R31/N31</f>
        <v>-0.16315445125755063</v>
      </c>
      <c r="T31" s="44">
        <f t="shared" si="9"/>
        <v>-5160</v>
      </c>
      <c r="U31" s="131">
        <f t="shared" si="13"/>
        <v>-8.5771276595744683E-2</v>
      </c>
    </row>
    <row r="32" spans="1:21" ht="16" thickBot="1" x14ac:dyDescent="0.3">
      <c r="A32" s="76" t="s">
        <v>88</v>
      </c>
      <c r="B32" s="76" t="s">
        <v>82</v>
      </c>
      <c r="C32" s="76" t="s">
        <v>91</v>
      </c>
      <c r="D32" s="76" t="s">
        <v>92</v>
      </c>
      <c r="E32" s="123">
        <v>9039</v>
      </c>
      <c r="F32" s="123">
        <v>10042</v>
      </c>
      <c r="G32" s="121">
        <f t="shared" si="4"/>
        <v>1003</v>
      </c>
      <c r="H32" s="138">
        <f t="shared" si="10"/>
        <v>0.11096360216838146</v>
      </c>
      <c r="I32" s="92">
        <v>11773</v>
      </c>
      <c r="J32" s="137">
        <f t="shared" si="3"/>
        <v>1731</v>
      </c>
      <c r="K32" s="135">
        <f t="shared" si="16"/>
        <v>1.2547301334395539E-2</v>
      </c>
      <c r="L32" s="88">
        <f t="shared" si="11"/>
        <v>2734</v>
      </c>
      <c r="M32" s="139">
        <f t="shared" si="12"/>
        <v>0.30246708706715347</v>
      </c>
      <c r="N32" s="93">
        <v>8476</v>
      </c>
      <c r="O32" s="89">
        <f t="shared" si="6"/>
        <v>-3297</v>
      </c>
      <c r="P32" s="135">
        <f t="shared" si="7"/>
        <v>-0.28004756646564172</v>
      </c>
      <c r="Q32" s="78">
        <f>(30000*1.035)/2</f>
        <v>15524.999999999998</v>
      </c>
      <c r="R32" s="148">
        <f t="shared" si="8"/>
        <v>7048.9999999999982</v>
      </c>
      <c r="S32" s="155">
        <f t="shared" ref="S32:S95" si="17">R32/N32</f>
        <v>0.83164228409627161</v>
      </c>
      <c r="T32" s="156">
        <f t="shared" si="9"/>
        <v>5482.9999999999982</v>
      </c>
      <c r="U32" s="131">
        <f t="shared" si="13"/>
        <v>0.5460067715594501</v>
      </c>
    </row>
    <row r="33" spans="1:21" ht="16" thickBot="1" x14ac:dyDescent="0.3">
      <c r="A33" s="76" t="s">
        <v>88</v>
      </c>
      <c r="B33" s="76" t="s">
        <v>82</v>
      </c>
      <c r="C33" s="76" t="s">
        <v>93</v>
      </c>
      <c r="D33" s="76" t="s">
        <v>94</v>
      </c>
      <c r="E33" s="123">
        <v>1258</v>
      </c>
      <c r="F33" s="123">
        <v>2467</v>
      </c>
      <c r="G33" s="121">
        <f t="shared" si="4"/>
        <v>1209</v>
      </c>
      <c r="H33" s="138">
        <f t="shared" si="10"/>
        <v>0.96104928457869632</v>
      </c>
      <c r="I33" s="92">
        <v>2094</v>
      </c>
      <c r="J33" s="88">
        <f t="shared" si="3"/>
        <v>-373</v>
      </c>
      <c r="K33" s="135">
        <f t="shared" si="16"/>
        <v>5.1074179164977702E-2</v>
      </c>
      <c r="L33" s="88">
        <f t="shared" si="11"/>
        <v>836</v>
      </c>
      <c r="M33" s="139">
        <f t="shared" si="12"/>
        <v>0.66454689984101745</v>
      </c>
      <c r="N33" s="93">
        <v>1500</v>
      </c>
      <c r="O33" s="89">
        <f t="shared" si="6"/>
        <v>-594</v>
      </c>
      <c r="P33" s="135">
        <f t="shared" si="7"/>
        <v>-0.28366762177650429</v>
      </c>
      <c r="Q33" s="78">
        <v>1500</v>
      </c>
      <c r="R33" s="148">
        <f t="shared" si="8"/>
        <v>0</v>
      </c>
      <c r="S33" s="155">
        <f t="shared" si="17"/>
        <v>0</v>
      </c>
      <c r="T33" s="44">
        <f t="shared" si="9"/>
        <v>-967</v>
      </c>
      <c r="U33" s="131">
        <f t="shared" si="13"/>
        <v>-0.3919740575597892</v>
      </c>
    </row>
    <row r="34" spans="1:21" ht="16" thickBot="1" x14ac:dyDescent="0.3">
      <c r="A34" s="76" t="s">
        <v>88</v>
      </c>
      <c r="B34" s="76" t="s">
        <v>82</v>
      </c>
      <c r="C34" s="76" t="s">
        <v>95</v>
      </c>
      <c r="D34" s="76" t="s">
        <v>96</v>
      </c>
      <c r="E34" s="123">
        <v>15870</v>
      </c>
      <c r="F34" s="123">
        <v>15102</v>
      </c>
      <c r="G34" s="121">
        <f t="shared" si="4"/>
        <v>-768</v>
      </c>
      <c r="H34" s="138">
        <f t="shared" si="10"/>
        <v>-4.8393194706994332E-2</v>
      </c>
      <c r="I34" s="92">
        <v>11036</v>
      </c>
      <c r="J34" s="88">
        <f t="shared" si="3"/>
        <v>-4066</v>
      </c>
      <c r="K34" s="135">
        <f t="shared" si="16"/>
        <v>8.3432657926102508E-3</v>
      </c>
      <c r="L34" s="88">
        <f t="shared" si="11"/>
        <v>-4834</v>
      </c>
      <c r="M34" s="139">
        <f t="shared" si="12"/>
        <v>-0.30459987397605542</v>
      </c>
      <c r="N34" s="93">
        <v>12360</v>
      </c>
      <c r="O34" s="89">
        <f t="shared" si="6"/>
        <v>1324</v>
      </c>
      <c r="P34" s="135">
        <f t="shared" si="7"/>
        <v>0.11997100398695179</v>
      </c>
      <c r="Q34" s="78">
        <f>20529+(20529/2)</f>
        <v>30793.5</v>
      </c>
      <c r="R34" s="148">
        <f t="shared" si="8"/>
        <v>18433.5</v>
      </c>
      <c r="S34" s="155">
        <f t="shared" si="17"/>
        <v>1.4913834951456311</v>
      </c>
      <c r="T34" s="156">
        <f t="shared" si="9"/>
        <v>15691.5</v>
      </c>
      <c r="U34" s="131">
        <f t="shared" si="13"/>
        <v>1.0390345649582837</v>
      </c>
    </row>
    <row r="35" spans="1:21" ht="16" thickBot="1" x14ac:dyDescent="0.3">
      <c r="A35" s="76" t="s">
        <v>88</v>
      </c>
      <c r="B35" s="76" t="s">
        <v>82</v>
      </c>
      <c r="C35" s="76" t="s">
        <v>97</v>
      </c>
      <c r="D35" s="76" t="s">
        <v>98</v>
      </c>
      <c r="E35" s="123"/>
      <c r="F35" s="123">
        <v>2250</v>
      </c>
      <c r="G35" s="121">
        <f t="shared" si="4"/>
        <v>2250</v>
      </c>
      <c r="H35" s="138"/>
      <c r="I35" s="92">
        <v>4500</v>
      </c>
      <c r="J35" s="137">
        <f t="shared" si="3"/>
        <v>2250</v>
      </c>
      <c r="K35" s="135">
        <f t="shared" si="16"/>
        <v>5.6000000000000001E-2</v>
      </c>
      <c r="L35" s="88">
        <f t="shared" si="11"/>
        <v>4500</v>
      </c>
      <c r="M35" s="139"/>
      <c r="N35" s="93">
        <v>4500</v>
      </c>
      <c r="O35" s="89">
        <f t="shared" si="6"/>
        <v>0</v>
      </c>
      <c r="P35" s="135">
        <f t="shared" si="7"/>
        <v>0</v>
      </c>
      <c r="Q35" s="78">
        <f>4500+2250</f>
        <v>6750</v>
      </c>
      <c r="R35" s="148">
        <f t="shared" si="8"/>
        <v>2250</v>
      </c>
      <c r="S35" s="155">
        <f t="shared" si="17"/>
        <v>0.5</v>
      </c>
      <c r="T35" s="156">
        <f t="shared" si="9"/>
        <v>4500</v>
      </c>
      <c r="U35" s="131">
        <f t="shared" si="13"/>
        <v>2</v>
      </c>
    </row>
    <row r="36" spans="1:21" ht="16" thickBot="1" x14ac:dyDescent="0.3">
      <c r="A36" s="76" t="s">
        <v>88</v>
      </c>
      <c r="B36" s="76" t="s">
        <v>82</v>
      </c>
      <c r="C36" s="76" t="s">
        <v>99</v>
      </c>
      <c r="D36" s="76" t="s">
        <v>100</v>
      </c>
      <c r="E36" s="123">
        <v>8876</v>
      </c>
      <c r="F36" s="123">
        <v>5492</v>
      </c>
      <c r="G36" s="121">
        <f t="shared" si="4"/>
        <v>-3384</v>
      </c>
      <c r="H36" s="138">
        <f t="shared" si="10"/>
        <v>-0.38125281658404686</v>
      </c>
      <c r="I36" s="92">
        <f>5793</f>
        <v>5793</v>
      </c>
      <c r="J36" s="137">
        <f t="shared" si="3"/>
        <v>301</v>
      </c>
      <c r="K36" s="135">
        <f t="shared" si="16"/>
        <v>2.2942461762563728E-2</v>
      </c>
      <c r="L36" s="88">
        <f t="shared" si="11"/>
        <v>-3083</v>
      </c>
      <c r="M36" s="139">
        <f t="shared" si="12"/>
        <v>-0.34734114465975663</v>
      </c>
      <c r="N36" s="93">
        <v>5676</v>
      </c>
      <c r="O36" s="89">
        <f t="shared" si="6"/>
        <v>-117</v>
      </c>
      <c r="P36" s="135">
        <f t="shared" si="7"/>
        <v>-2.0196789228379079E-2</v>
      </c>
      <c r="Q36" s="78">
        <f>(Q31+Q32)*0.0765</f>
        <v>5395.1624999999995</v>
      </c>
      <c r="R36" s="148">
        <f t="shared" si="8"/>
        <v>-280.83750000000055</v>
      </c>
      <c r="S36" s="155">
        <f t="shared" si="17"/>
        <v>-4.9478065539112145E-2</v>
      </c>
      <c r="T36" s="44">
        <f t="shared" si="9"/>
        <v>-96.837500000000546</v>
      </c>
      <c r="U36" s="131">
        <f t="shared" si="13"/>
        <v>-1.7632465404224425E-2</v>
      </c>
    </row>
    <row r="37" spans="1:21" ht="16" thickBot="1" x14ac:dyDescent="0.3">
      <c r="A37" s="76" t="s">
        <v>88</v>
      </c>
      <c r="B37" s="76" t="s">
        <v>82</v>
      </c>
      <c r="C37" s="76" t="s">
        <v>101</v>
      </c>
      <c r="D37" s="76" t="s">
        <v>102</v>
      </c>
      <c r="E37" s="123"/>
      <c r="F37" s="123">
        <v>2387</v>
      </c>
      <c r="G37" s="121">
        <f t="shared" si="4"/>
        <v>2387</v>
      </c>
      <c r="H37" s="138"/>
      <c r="I37" s="92">
        <v>2483</v>
      </c>
      <c r="J37" s="137">
        <f t="shared" si="3"/>
        <v>96</v>
      </c>
      <c r="K37" s="135">
        <f t="shared" si="16"/>
        <v>5.2785923753665691E-2</v>
      </c>
      <c r="L37" s="88">
        <f t="shared" si="11"/>
        <v>2483</v>
      </c>
      <c r="M37" s="139"/>
      <c r="N37" s="93">
        <v>692</v>
      </c>
      <c r="O37" s="89">
        <f t="shared" si="6"/>
        <v>-1791</v>
      </c>
      <c r="P37" s="135">
        <f t="shared" si="7"/>
        <v>-0.72130487313733382</v>
      </c>
      <c r="Q37" s="78">
        <v>592</v>
      </c>
      <c r="R37" s="148">
        <f t="shared" si="8"/>
        <v>-100</v>
      </c>
      <c r="S37" s="155">
        <f t="shared" si="17"/>
        <v>-0.14450867052023122</v>
      </c>
      <c r="T37" s="44">
        <f t="shared" si="9"/>
        <v>-1795</v>
      </c>
      <c r="U37" s="131">
        <f t="shared" si="13"/>
        <v>-0.75198994553833265</v>
      </c>
    </row>
    <row r="38" spans="1:21" ht="16" thickBot="1" x14ac:dyDescent="0.3">
      <c r="A38" s="76" t="s">
        <v>88</v>
      </c>
      <c r="B38" s="76" t="s">
        <v>82</v>
      </c>
      <c r="C38" s="76" t="s">
        <v>103</v>
      </c>
      <c r="D38" s="76" t="s">
        <v>104</v>
      </c>
      <c r="E38" s="123">
        <v>6676</v>
      </c>
      <c r="F38" s="123">
        <v>2911</v>
      </c>
      <c r="G38" s="121">
        <f t="shared" si="4"/>
        <v>-3765</v>
      </c>
      <c r="H38" s="138">
        <f t="shared" si="10"/>
        <v>-0.56396045536249251</v>
      </c>
      <c r="I38" s="92">
        <v>2429</v>
      </c>
      <c r="J38" s="88">
        <f t="shared" si="3"/>
        <v>-482</v>
      </c>
      <c r="K38" s="135">
        <f t="shared" si="16"/>
        <v>4.3284094812779117E-2</v>
      </c>
      <c r="L38" s="88">
        <f t="shared" si="11"/>
        <v>-4247</v>
      </c>
      <c r="M38" s="139">
        <f t="shared" si="12"/>
        <v>-0.63615937687237867</v>
      </c>
      <c r="N38" s="93">
        <v>1500</v>
      </c>
      <c r="O38" s="89">
        <f t="shared" si="6"/>
        <v>-929</v>
      </c>
      <c r="P38" s="135">
        <f t="shared" si="7"/>
        <v>-0.38246191848497324</v>
      </c>
      <c r="Q38" s="78">
        <v>1500</v>
      </c>
      <c r="R38" s="148">
        <f t="shared" si="8"/>
        <v>0</v>
      </c>
      <c r="S38" s="155">
        <f t="shared" si="17"/>
        <v>0</v>
      </c>
      <c r="T38" s="44">
        <f t="shared" si="9"/>
        <v>-1411</v>
      </c>
      <c r="U38" s="131">
        <f t="shared" si="13"/>
        <v>-0.48471315699072481</v>
      </c>
    </row>
    <row r="39" spans="1:21" ht="16" thickBot="1" x14ac:dyDescent="0.3">
      <c r="A39" s="76" t="s">
        <v>88</v>
      </c>
      <c r="B39" s="76" t="s">
        <v>82</v>
      </c>
      <c r="C39" s="76" t="s">
        <v>105</v>
      </c>
      <c r="D39" s="76" t="s">
        <v>106</v>
      </c>
      <c r="E39" s="123"/>
      <c r="F39" s="123">
        <v>0</v>
      </c>
      <c r="G39" s="121">
        <f t="shared" si="4"/>
        <v>0</v>
      </c>
      <c r="H39" s="138"/>
      <c r="I39" s="92">
        <v>0</v>
      </c>
      <c r="J39" s="88">
        <f t="shared" si="3"/>
        <v>0</v>
      </c>
      <c r="K39" s="135"/>
      <c r="L39" s="88">
        <f t="shared" si="11"/>
        <v>0</v>
      </c>
      <c r="M39" s="139"/>
      <c r="N39" s="93">
        <v>300</v>
      </c>
      <c r="O39" s="89">
        <f t="shared" si="6"/>
        <v>300</v>
      </c>
      <c r="P39" s="135"/>
      <c r="Q39" s="78">
        <v>300</v>
      </c>
      <c r="R39" s="148">
        <f t="shared" si="8"/>
        <v>0</v>
      </c>
      <c r="S39" s="155">
        <f t="shared" si="17"/>
        <v>0</v>
      </c>
      <c r="T39" s="44">
        <f t="shared" si="9"/>
        <v>300</v>
      </c>
      <c r="U39" s="131"/>
    </row>
    <row r="40" spans="1:21" ht="16" thickBot="1" x14ac:dyDescent="0.3">
      <c r="A40" s="76" t="s">
        <v>88</v>
      </c>
      <c r="B40" s="76" t="s">
        <v>82</v>
      </c>
      <c r="C40" s="76" t="s">
        <v>107</v>
      </c>
      <c r="D40" s="76" t="s">
        <v>108</v>
      </c>
      <c r="E40" s="123"/>
      <c r="F40" s="116">
        <v>1688</v>
      </c>
      <c r="G40" s="121">
        <f t="shared" si="4"/>
        <v>1688</v>
      </c>
      <c r="H40" s="138"/>
      <c r="J40" s="88">
        <f t="shared" si="3"/>
        <v>-1688</v>
      </c>
      <c r="K40" s="135">
        <f t="shared" ref="K40:K45" si="18">126/F40</f>
        <v>7.4644549763033169E-2</v>
      </c>
      <c r="L40" s="88"/>
      <c r="M40" s="139"/>
      <c r="N40" s="93">
        <v>1000</v>
      </c>
      <c r="O40" s="89">
        <f t="shared" si="6"/>
        <v>1000</v>
      </c>
      <c r="P40" s="135"/>
      <c r="Q40" s="78">
        <v>1000</v>
      </c>
      <c r="R40" s="148">
        <f t="shared" si="8"/>
        <v>0</v>
      </c>
      <c r="S40" s="155">
        <f t="shared" si="17"/>
        <v>0</v>
      </c>
      <c r="T40" s="44">
        <f t="shared" si="9"/>
        <v>-688</v>
      </c>
      <c r="U40" s="131">
        <f t="shared" si="13"/>
        <v>-0.40758293838862558</v>
      </c>
    </row>
    <row r="41" spans="1:21" ht="16" thickBot="1" x14ac:dyDescent="0.3">
      <c r="A41" s="76" t="s">
        <v>88</v>
      </c>
      <c r="B41" s="76" t="s">
        <v>82</v>
      </c>
      <c r="C41" s="76" t="s">
        <v>109</v>
      </c>
      <c r="D41" s="76" t="s">
        <v>110</v>
      </c>
      <c r="E41" s="123">
        <v>2018</v>
      </c>
      <c r="F41" s="123">
        <v>139</v>
      </c>
      <c r="G41" s="121">
        <f t="shared" si="4"/>
        <v>-1879</v>
      </c>
      <c r="H41" s="138">
        <f t="shared" si="10"/>
        <v>-0.93111992071357785</v>
      </c>
      <c r="I41" s="92">
        <f>2591-174</f>
        <v>2417</v>
      </c>
      <c r="J41" s="137">
        <f t="shared" si="3"/>
        <v>2278</v>
      </c>
      <c r="K41" s="135">
        <f t="shared" si="18"/>
        <v>0.90647482014388492</v>
      </c>
      <c r="L41" s="88">
        <f>I41-E41</f>
        <v>399</v>
      </c>
      <c r="M41" s="139">
        <f t="shared" si="12"/>
        <v>0.19772051536174431</v>
      </c>
      <c r="N41" s="93">
        <v>1000</v>
      </c>
      <c r="O41" s="89">
        <f t="shared" si="6"/>
        <v>-1417</v>
      </c>
      <c r="P41" s="135">
        <f t="shared" si="7"/>
        <v>-0.58626396359122879</v>
      </c>
      <c r="Q41" s="78">
        <v>1000</v>
      </c>
      <c r="R41" s="148">
        <f t="shared" si="8"/>
        <v>0</v>
      </c>
      <c r="S41" s="155">
        <f t="shared" si="17"/>
        <v>0</v>
      </c>
      <c r="T41" s="44">
        <f t="shared" si="9"/>
        <v>861</v>
      </c>
      <c r="U41" s="131">
        <f t="shared" si="13"/>
        <v>6.1942446043165464</v>
      </c>
    </row>
    <row r="42" spans="1:21" ht="16" thickBot="1" x14ac:dyDescent="0.3">
      <c r="A42" s="76" t="s">
        <v>88</v>
      </c>
      <c r="B42" s="76" t="s">
        <v>82</v>
      </c>
      <c r="C42" s="76" t="s">
        <v>111</v>
      </c>
      <c r="D42" s="76" t="s">
        <v>112</v>
      </c>
      <c r="E42" s="123">
        <v>644</v>
      </c>
      <c r="F42" s="123">
        <v>287</v>
      </c>
      <c r="G42" s="121">
        <f t="shared" si="4"/>
        <v>-357</v>
      </c>
      <c r="H42" s="138">
        <f t="shared" si="10"/>
        <v>-0.55434782608695654</v>
      </c>
      <c r="I42" s="92">
        <v>0</v>
      </c>
      <c r="J42" s="88">
        <f t="shared" si="3"/>
        <v>-287</v>
      </c>
      <c r="K42" s="135">
        <f t="shared" si="18"/>
        <v>0.43902439024390244</v>
      </c>
      <c r="L42" s="88">
        <f>I42-E42</f>
        <v>-644</v>
      </c>
      <c r="M42" s="139">
        <f t="shared" si="12"/>
        <v>-1</v>
      </c>
      <c r="N42" s="93">
        <v>500</v>
      </c>
      <c r="O42" s="89">
        <f t="shared" si="6"/>
        <v>500</v>
      </c>
      <c r="P42" s="135"/>
      <c r="Q42" s="78">
        <v>500</v>
      </c>
      <c r="R42" s="148">
        <f t="shared" si="8"/>
        <v>0</v>
      </c>
      <c r="S42" s="155">
        <f t="shared" si="17"/>
        <v>0</v>
      </c>
      <c r="T42" s="44">
        <f t="shared" si="9"/>
        <v>213</v>
      </c>
      <c r="U42" s="131">
        <f t="shared" si="13"/>
        <v>0.74216027874564461</v>
      </c>
    </row>
    <row r="43" spans="1:21" ht="16" thickBot="1" x14ac:dyDescent="0.3">
      <c r="A43" s="76" t="s">
        <v>88</v>
      </c>
      <c r="B43" s="76" t="s">
        <v>82</v>
      </c>
      <c r="C43" s="76" t="s">
        <v>113</v>
      </c>
      <c r="D43" s="76" t="s">
        <v>114</v>
      </c>
      <c r="E43" s="123">
        <v>2702</v>
      </c>
      <c r="F43" s="123">
        <v>8173</v>
      </c>
      <c r="G43" s="121">
        <f t="shared" si="4"/>
        <v>5471</v>
      </c>
      <c r="H43" s="138">
        <f t="shared" si="10"/>
        <v>2.0247964470762398</v>
      </c>
      <c r="I43" s="92">
        <v>3531</v>
      </c>
      <c r="J43" s="88">
        <f t="shared" si="3"/>
        <v>-4642</v>
      </c>
      <c r="K43" s="135">
        <f t="shared" si="18"/>
        <v>1.541661568579469E-2</v>
      </c>
      <c r="L43" s="88">
        <f>I43-E43</f>
        <v>829</v>
      </c>
      <c r="M43" s="139">
        <f t="shared" si="12"/>
        <v>0.30680977054034048</v>
      </c>
      <c r="N43" s="93">
        <v>4356</v>
      </c>
      <c r="O43" s="89">
        <f t="shared" si="6"/>
        <v>825</v>
      </c>
      <c r="P43" s="135">
        <f t="shared" si="7"/>
        <v>0.23364485981308411</v>
      </c>
      <c r="Q43" s="78">
        <v>4356</v>
      </c>
      <c r="R43" s="148">
        <f t="shared" si="8"/>
        <v>0</v>
      </c>
      <c r="S43" s="155">
        <f t="shared" si="17"/>
        <v>0</v>
      </c>
      <c r="T43" s="44">
        <f t="shared" si="9"/>
        <v>-3817</v>
      </c>
      <c r="U43" s="131">
        <f t="shared" si="13"/>
        <v>-0.46702557200538358</v>
      </c>
    </row>
    <row r="44" spans="1:21" ht="16" thickBot="1" x14ac:dyDescent="0.4">
      <c r="A44" s="157" t="s">
        <v>200</v>
      </c>
      <c r="B44" s="158"/>
      <c r="C44" s="158"/>
      <c r="D44" s="159"/>
      <c r="E44" s="132">
        <f>SUM(E31:E43)</f>
        <v>157288</v>
      </c>
      <c r="F44" s="132">
        <f>SUM(F31:F43)</f>
        <v>111098</v>
      </c>
      <c r="G44" s="121">
        <f t="shared" si="4"/>
        <v>-46190</v>
      </c>
      <c r="H44" s="138">
        <f t="shared" si="10"/>
        <v>-0.2936651238492447</v>
      </c>
      <c r="I44" s="94">
        <f>SUM(I31:I43)</f>
        <v>109862</v>
      </c>
      <c r="J44" s="88">
        <f t="shared" si="3"/>
        <v>-1236</v>
      </c>
      <c r="K44" s="135">
        <f t="shared" si="18"/>
        <v>1.1341338277916794E-3</v>
      </c>
      <c r="L44" s="88">
        <f>SUM(L31:L43)</f>
        <v>-47426</v>
      </c>
      <c r="M44" s="139">
        <f t="shared" si="12"/>
        <v>-0.30152332027872436</v>
      </c>
      <c r="N44" s="94">
        <f t="shared" ref="N44:Q44" si="19">SUM(N31:N43)</f>
        <v>107583</v>
      </c>
      <c r="O44" s="89">
        <f t="shared" si="6"/>
        <v>-2279</v>
      </c>
      <c r="P44" s="135">
        <f t="shared" si="7"/>
        <v>-2.0744206367988932E-2</v>
      </c>
      <c r="Q44" s="94">
        <f t="shared" si="19"/>
        <v>124211.66250000001</v>
      </c>
      <c r="R44" s="148">
        <f t="shared" si="8"/>
        <v>16628.662500000006</v>
      </c>
      <c r="S44" s="155">
        <f t="shared" si="17"/>
        <v>0.15456589331028142</v>
      </c>
      <c r="T44" s="156">
        <f t="shared" si="9"/>
        <v>13113.662500000006</v>
      </c>
      <c r="U44" s="131">
        <f t="shared" si="13"/>
        <v>0.11803689085312072</v>
      </c>
    </row>
    <row r="45" spans="1:21" ht="16" thickBot="1" x14ac:dyDescent="0.3">
      <c r="A45" s="71" t="s">
        <v>88</v>
      </c>
      <c r="B45" s="71" t="s">
        <v>115</v>
      </c>
      <c r="C45" s="71" t="s">
        <v>116</v>
      </c>
      <c r="D45" s="71" t="s">
        <v>117</v>
      </c>
      <c r="E45" s="121">
        <v>0</v>
      </c>
      <c r="F45" s="121">
        <v>7202</v>
      </c>
      <c r="G45" s="121">
        <f t="shared" si="4"/>
        <v>7202</v>
      </c>
      <c r="H45" s="138"/>
      <c r="I45" s="88">
        <v>6428</v>
      </c>
      <c r="J45" s="88">
        <f t="shared" si="3"/>
        <v>-774</v>
      </c>
      <c r="K45" s="135">
        <f t="shared" si="18"/>
        <v>1.7495140238822548E-2</v>
      </c>
      <c r="L45" s="88">
        <f>I45-E45</f>
        <v>6428</v>
      </c>
      <c r="M45" s="139"/>
      <c r="N45" s="89">
        <v>7747</v>
      </c>
      <c r="O45" s="89">
        <f t="shared" si="6"/>
        <v>1319</v>
      </c>
      <c r="P45" s="135">
        <f t="shared" si="7"/>
        <v>0.205196017423771</v>
      </c>
      <c r="Q45" s="74">
        <v>9958</v>
      </c>
      <c r="R45" s="148">
        <f t="shared" si="8"/>
        <v>2211</v>
      </c>
      <c r="S45" s="155">
        <f t="shared" si="17"/>
        <v>0.28540080030979736</v>
      </c>
      <c r="T45" s="156">
        <f t="shared" si="9"/>
        <v>2756</v>
      </c>
      <c r="U45" s="131">
        <f t="shared" si="13"/>
        <v>0.38267148014440433</v>
      </c>
    </row>
    <row r="46" spans="1:21" ht="16" thickBot="1" x14ac:dyDescent="0.4">
      <c r="A46" s="157" t="s">
        <v>184</v>
      </c>
      <c r="B46" s="158"/>
      <c r="C46" s="158"/>
      <c r="D46" s="159"/>
      <c r="E46" s="122"/>
      <c r="F46" s="122"/>
      <c r="G46" s="121">
        <f t="shared" si="4"/>
        <v>0</v>
      </c>
      <c r="H46" s="138"/>
      <c r="I46" s="94">
        <f>SUM(I45)</f>
        <v>6428</v>
      </c>
      <c r="J46" s="88"/>
      <c r="K46" s="135"/>
      <c r="L46" s="88"/>
      <c r="M46" s="139"/>
      <c r="N46" s="94">
        <f t="shared" ref="N46:Q46" si="20">SUM(N45)</f>
        <v>7747</v>
      </c>
      <c r="O46" s="89">
        <f t="shared" si="6"/>
        <v>1319</v>
      </c>
      <c r="P46" s="135">
        <f t="shared" si="7"/>
        <v>0.205196017423771</v>
      </c>
      <c r="Q46" s="94">
        <f t="shared" si="20"/>
        <v>9958</v>
      </c>
      <c r="R46" s="148">
        <f t="shared" si="8"/>
        <v>2211</v>
      </c>
      <c r="S46" s="155">
        <f t="shared" si="17"/>
        <v>0.28540080030979736</v>
      </c>
      <c r="T46" s="156">
        <f t="shared" si="9"/>
        <v>9958</v>
      </c>
      <c r="U46" s="131"/>
    </row>
    <row r="47" spans="1:21" ht="16" thickBot="1" x14ac:dyDescent="0.4">
      <c r="A47" s="71" t="s">
        <v>88</v>
      </c>
      <c r="B47" s="71" t="s">
        <v>118</v>
      </c>
      <c r="C47" s="71" t="s">
        <v>116</v>
      </c>
      <c r="D47" s="71" t="s">
        <v>117</v>
      </c>
      <c r="E47" s="121">
        <v>6451</v>
      </c>
      <c r="F47" s="122">
        <v>12103</v>
      </c>
      <c r="G47" s="121">
        <f t="shared" si="4"/>
        <v>5652</v>
      </c>
      <c r="H47" s="138">
        <f t="shared" si="10"/>
        <v>0.87614323360719271</v>
      </c>
      <c r="I47" s="88">
        <v>12556</v>
      </c>
      <c r="J47" s="137">
        <f>I47-F47</f>
        <v>453</v>
      </c>
      <c r="K47" s="135">
        <f>126/F47</f>
        <v>1.0410641989589358E-2</v>
      </c>
      <c r="L47" s="88">
        <f>I47-E47</f>
        <v>6105</v>
      </c>
      <c r="M47" s="139">
        <f t="shared" si="12"/>
        <v>0.94636490466594325</v>
      </c>
      <c r="N47" s="89">
        <v>12136</v>
      </c>
      <c r="O47" s="89">
        <f t="shared" si="6"/>
        <v>-420</v>
      </c>
      <c r="P47" s="135">
        <f t="shared" si="7"/>
        <v>-3.3450143357757249E-2</v>
      </c>
      <c r="Q47" s="74">
        <v>13731</v>
      </c>
      <c r="R47" s="148">
        <f t="shared" si="8"/>
        <v>1595</v>
      </c>
      <c r="S47" s="155">
        <f t="shared" si="17"/>
        <v>0.13142715886618325</v>
      </c>
      <c r="T47" s="156">
        <f t="shared" si="9"/>
        <v>1628</v>
      </c>
      <c r="U47" s="131">
        <f t="shared" si="13"/>
        <v>0.13451210443691647</v>
      </c>
    </row>
    <row r="48" spans="1:21" ht="16" thickBot="1" x14ac:dyDescent="0.4">
      <c r="A48" s="157" t="s">
        <v>185</v>
      </c>
      <c r="B48" s="158"/>
      <c r="C48" s="158"/>
      <c r="D48" s="159"/>
      <c r="E48" s="122"/>
      <c r="G48" s="121">
        <f t="shared" si="4"/>
        <v>0</v>
      </c>
      <c r="H48" s="138"/>
      <c r="I48" s="94">
        <f>SUM(I47)</f>
        <v>12556</v>
      </c>
      <c r="J48" s="88"/>
      <c r="K48" s="135"/>
      <c r="L48" s="88"/>
      <c r="M48" s="139"/>
      <c r="N48" s="94">
        <f t="shared" ref="N48:Q48" si="21">SUM(N47)</f>
        <v>12136</v>
      </c>
      <c r="O48" s="89">
        <f t="shared" si="6"/>
        <v>-420</v>
      </c>
      <c r="P48" s="135">
        <f t="shared" si="7"/>
        <v>-3.3450143357757249E-2</v>
      </c>
      <c r="Q48" s="94">
        <f t="shared" si="21"/>
        <v>13731</v>
      </c>
      <c r="R48" s="148">
        <f t="shared" si="8"/>
        <v>1595</v>
      </c>
      <c r="S48" s="155">
        <f t="shared" si="17"/>
        <v>0.13142715886618325</v>
      </c>
      <c r="T48" s="156">
        <f t="shared" si="9"/>
        <v>13731</v>
      </c>
      <c r="U48" s="131"/>
    </row>
    <row r="49" spans="1:21" ht="16" thickBot="1" x14ac:dyDescent="0.3">
      <c r="A49" s="71" t="s">
        <v>88</v>
      </c>
      <c r="B49" s="71" t="s">
        <v>85</v>
      </c>
      <c r="C49" s="71" t="s">
        <v>119</v>
      </c>
      <c r="D49" s="71" t="s">
        <v>120</v>
      </c>
      <c r="E49" s="121">
        <v>11861</v>
      </c>
      <c r="F49" s="121">
        <v>13618</v>
      </c>
      <c r="G49" s="121">
        <f t="shared" si="4"/>
        <v>1757</v>
      </c>
      <c r="H49" s="138">
        <f t="shared" si="10"/>
        <v>0.14813253519939296</v>
      </c>
      <c r="I49" s="88">
        <v>23863</v>
      </c>
      <c r="J49" s="137">
        <f>I49-F49</f>
        <v>10245</v>
      </c>
      <c r="K49" s="135">
        <f>126/F49</f>
        <v>9.2524599794389772E-3</v>
      </c>
      <c r="L49" s="88">
        <f>I49-E49</f>
        <v>12002</v>
      </c>
      <c r="M49" s="139">
        <f t="shared" si="12"/>
        <v>1.0118876991821937</v>
      </c>
      <c r="N49" s="89">
        <v>8627</v>
      </c>
      <c r="O49" s="89">
        <f t="shared" si="6"/>
        <v>-15236</v>
      </c>
      <c r="P49" s="135">
        <f t="shared" si="7"/>
        <v>-0.63847797846037802</v>
      </c>
      <c r="Q49" s="74">
        <v>11406</v>
      </c>
      <c r="R49" s="148">
        <f t="shared" si="8"/>
        <v>2779</v>
      </c>
      <c r="S49" s="155">
        <f t="shared" si="17"/>
        <v>0.32212820215602178</v>
      </c>
      <c r="T49" s="44">
        <f t="shared" si="9"/>
        <v>-2212</v>
      </c>
      <c r="U49" s="131">
        <f t="shared" si="13"/>
        <v>-0.16243207519459538</v>
      </c>
    </row>
    <row r="50" spans="1:21" ht="16" thickBot="1" x14ac:dyDescent="0.4">
      <c r="A50" s="157" t="s">
        <v>182</v>
      </c>
      <c r="B50" s="158"/>
      <c r="C50" s="158"/>
      <c r="D50" s="159"/>
      <c r="E50" s="122"/>
      <c r="F50" s="122"/>
      <c r="G50" s="121">
        <f t="shared" si="4"/>
        <v>0</v>
      </c>
      <c r="H50" s="138"/>
      <c r="I50" s="94">
        <f>SUM(I49)</f>
        <v>23863</v>
      </c>
      <c r="J50" s="88"/>
      <c r="K50" s="135"/>
      <c r="L50" s="88"/>
      <c r="M50" s="139"/>
      <c r="N50" s="94">
        <f t="shared" ref="N50:Q50" si="22">SUM(N49)</f>
        <v>8627</v>
      </c>
      <c r="O50" s="89">
        <f t="shared" si="6"/>
        <v>-15236</v>
      </c>
      <c r="P50" s="135">
        <f t="shared" si="7"/>
        <v>-0.63847797846037802</v>
      </c>
      <c r="Q50" s="94">
        <f t="shared" si="22"/>
        <v>11406</v>
      </c>
      <c r="R50" s="148">
        <f t="shared" si="8"/>
        <v>2779</v>
      </c>
      <c r="S50" s="155">
        <f t="shared" si="17"/>
        <v>0.32212820215602178</v>
      </c>
      <c r="T50" s="156">
        <f t="shared" si="9"/>
        <v>11406</v>
      </c>
      <c r="U50" s="131"/>
    </row>
    <row r="51" spans="1:21" ht="16" thickBot="1" x14ac:dyDescent="0.3">
      <c r="A51" s="71" t="s">
        <v>88</v>
      </c>
      <c r="B51" s="71" t="s">
        <v>121</v>
      </c>
      <c r="C51" s="71" t="s">
        <v>116</v>
      </c>
      <c r="D51" s="71" t="s">
        <v>117</v>
      </c>
      <c r="E51" s="121">
        <v>8145</v>
      </c>
      <c r="F51" s="121">
        <v>7979</v>
      </c>
      <c r="G51" s="121">
        <f t="shared" si="4"/>
        <v>-166</v>
      </c>
      <c r="H51" s="138">
        <f t="shared" si="10"/>
        <v>-2.0380601596071208E-2</v>
      </c>
      <c r="I51" s="88">
        <v>8094</v>
      </c>
      <c r="J51" s="137">
        <f>I51-F51</f>
        <v>115</v>
      </c>
      <c r="K51" s="135">
        <f>126/F51</f>
        <v>1.5791452562977818E-2</v>
      </c>
      <c r="L51" s="88">
        <f>I51-E51</f>
        <v>-51</v>
      </c>
      <c r="M51" s="139">
        <f t="shared" si="12"/>
        <v>-6.2615101289134438E-3</v>
      </c>
      <c r="N51" s="89">
        <v>9508</v>
      </c>
      <c r="O51" s="89">
        <f t="shared" si="6"/>
        <v>1414</v>
      </c>
      <c r="P51" s="135">
        <f t="shared" si="7"/>
        <v>0.17469730664689895</v>
      </c>
      <c r="Q51" s="74">
        <v>9881</v>
      </c>
      <c r="R51" s="148">
        <f t="shared" si="8"/>
        <v>373</v>
      </c>
      <c r="S51" s="155">
        <f t="shared" si="17"/>
        <v>3.9230122002524188E-2</v>
      </c>
      <c r="T51" s="156">
        <f t="shared" si="9"/>
        <v>1902</v>
      </c>
      <c r="U51" s="131">
        <f t="shared" si="13"/>
        <v>0.23837573630780801</v>
      </c>
    </row>
    <row r="52" spans="1:21" ht="16" thickBot="1" x14ac:dyDescent="0.4">
      <c r="A52" s="157" t="s">
        <v>186</v>
      </c>
      <c r="B52" s="158"/>
      <c r="C52" s="158"/>
      <c r="D52" s="159"/>
      <c r="E52" s="122"/>
      <c r="F52" s="122"/>
      <c r="G52" s="121">
        <f t="shared" si="4"/>
        <v>0</v>
      </c>
      <c r="H52" s="138"/>
      <c r="I52" s="94">
        <f t="shared" ref="I52:Q52" si="23">SUM(I51)</f>
        <v>8094</v>
      </c>
      <c r="J52" s="88"/>
      <c r="K52" s="135"/>
      <c r="L52" s="88"/>
      <c r="M52" s="139"/>
      <c r="N52" s="94">
        <f t="shared" si="23"/>
        <v>9508</v>
      </c>
      <c r="O52" s="89">
        <f t="shared" si="6"/>
        <v>1414</v>
      </c>
      <c r="P52" s="135">
        <f t="shared" si="7"/>
        <v>0.17469730664689895</v>
      </c>
      <c r="Q52" s="94">
        <f t="shared" si="23"/>
        <v>9881</v>
      </c>
      <c r="R52" s="148">
        <f t="shared" si="8"/>
        <v>373</v>
      </c>
      <c r="S52" s="155">
        <f t="shared" si="17"/>
        <v>3.9230122002524188E-2</v>
      </c>
      <c r="T52" s="156">
        <f t="shared" si="9"/>
        <v>9881</v>
      </c>
      <c r="U52" s="131"/>
    </row>
    <row r="53" spans="1:21" ht="16" thickBot="1" x14ac:dyDescent="0.3">
      <c r="A53" s="71" t="s">
        <v>88</v>
      </c>
      <c r="B53" s="71" t="s">
        <v>122</v>
      </c>
      <c r="C53" s="71" t="s">
        <v>116</v>
      </c>
      <c r="D53" s="71" t="s">
        <v>117</v>
      </c>
      <c r="E53" s="121">
        <v>4406</v>
      </c>
      <c r="F53" s="121">
        <v>741</v>
      </c>
      <c r="G53" s="121">
        <f t="shared" si="4"/>
        <v>-3665</v>
      </c>
      <c r="H53" s="138">
        <f t="shared" si="10"/>
        <v>-0.83182024512029051</v>
      </c>
      <c r="I53" s="88">
        <v>666</v>
      </c>
      <c r="J53" s="137">
        <f>I53-F53</f>
        <v>-75</v>
      </c>
      <c r="K53" s="135">
        <f>126/F53</f>
        <v>0.17004048582995951</v>
      </c>
      <c r="L53" s="88">
        <f t="shared" ref="L53:L90" si="24">I53-E53</f>
        <v>-3740</v>
      </c>
      <c r="M53" s="139">
        <f t="shared" si="12"/>
        <v>-0.84884248751702229</v>
      </c>
      <c r="N53" s="89">
        <v>666</v>
      </c>
      <c r="O53" s="89">
        <f t="shared" si="6"/>
        <v>0</v>
      </c>
      <c r="P53" s="135">
        <f t="shared" si="7"/>
        <v>0</v>
      </c>
      <c r="Q53" s="74">
        <v>1148</v>
      </c>
      <c r="R53" s="148">
        <f t="shared" si="8"/>
        <v>482</v>
      </c>
      <c r="S53" s="155">
        <f t="shared" si="17"/>
        <v>0.72372372372372373</v>
      </c>
      <c r="T53" s="44">
        <f t="shared" si="9"/>
        <v>407</v>
      </c>
      <c r="U53" s="131">
        <f t="shared" si="13"/>
        <v>0.54925775978407554</v>
      </c>
    </row>
    <row r="54" spans="1:21" ht="16" thickBot="1" x14ac:dyDescent="0.4">
      <c r="A54" s="157" t="s">
        <v>187</v>
      </c>
      <c r="B54" s="158"/>
      <c r="C54" s="158"/>
      <c r="D54" s="159"/>
      <c r="E54" s="122"/>
      <c r="F54" s="122"/>
      <c r="G54" s="121">
        <f t="shared" si="4"/>
        <v>0</v>
      </c>
      <c r="H54" s="138"/>
      <c r="I54" s="94">
        <f>SUM(I53)</f>
        <v>666</v>
      </c>
      <c r="J54" s="88"/>
      <c r="K54" s="135"/>
      <c r="L54" s="88">
        <f t="shared" si="24"/>
        <v>666</v>
      </c>
      <c r="M54" s="139"/>
      <c r="N54" s="94">
        <f t="shared" ref="N54:Q54" si="25">SUM(N53)</f>
        <v>666</v>
      </c>
      <c r="O54" s="89">
        <f t="shared" si="6"/>
        <v>0</v>
      </c>
      <c r="P54" s="135">
        <f t="shared" si="7"/>
        <v>0</v>
      </c>
      <c r="Q54" s="94">
        <f t="shared" si="25"/>
        <v>1148</v>
      </c>
      <c r="R54" s="148">
        <f t="shared" si="8"/>
        <v>482</v>
      </c>
      <c r="S54" s="155">
        <f t="shared" si="17"/>
        <v>0.72372372372372373</v>
      </c>
      <c r="T54" s="156">
        <f t="shared" si="9"/>
        <v>1148</v>
      </c>
      <c r="U54" s="131"/>
    </row>
    <row r="55" spans="1:21" ht="16" thickBot="1" x14ac:dyDescent="0.3">
      <c r="A55" s="71" t="s">
        <v>88</v>
      </c>
      <c r="B55" s="71" t="s">
        <v>123</v>
      </c>
      <c r="C55" s="71" t="s">
        <v>124</v>
      </c>
      <c r="D55" s="71" t="s">
        <v>125</v>
      </c>
      <c r="E55" s="121">
        <v>308</v>
      </c>
      <c r="F55" s="121">
        <v>2532</v>
      </c>
      <c r="G55" s="121">
        <f t="shared" si="4"/>
        <v>2224</v>
      </c>
      <c r="H55" s="138">
        <f t="shared" si="10"/>
        <v>7.220779220779221</v>
      </c>
      <c r="I55" s="88">
        <v>0</v>
      </c>
      <c r="J55" s="137">
        <f t="shared" ref="J55:J65" si="26">I55-F55</f>
        <v>-2532</v>
      </c>
      <c r="K55" s="135">
        <f>126/F55</f>
        <v>4.9763033175355451E-2</v>
      </c>
      <c r="L55" s="88">
        <f t="shared" si="24"/>
        <v>-308</v>
      </c>
      <c r="M55" s="139">
        <f t="shared" si="12"/>
        <v>-1</v>
      </c>
      <c r="N55" s="89">
        <v>1000</v>
      </c>
      <c r="O55" s="89">
        <f t="shared" si="6"/>
        <v>1000</v>
      </c>
      <c r="P55" s="135"/>
      <c r="Q55" s="74">
        <v>1000</v>
      </c>
      <c r="R55" s="148">
        <f t="shared" si="8"/>
        <v>0</v>
      </c>
      <c r="S55" s="155">
        <f t="shared" si="17"/>
        <v>0</v>
      </c>
      <c r="T55" s="44">
        <f t="shared" si="9"/>
        <v>-1532</v>
      </c>
      <c r="U55" s="131">
        <f t="shared" si="13"/>
        <v>-0.60505529225908372</v>
      </c>
    </row>
    <row r="56" spans="1:21" ht="16" thickBot="1" x14ac:dyDescent="0.4">
      <c r="A56" s="157" t="s">
        <v>188</v>
      </c>
      <c r="B56" s="158"/>
      <c r="C56" s="158"/>
      <c r="D56" s="159"/>
      <c r="E56" s="122">
        <f>SUM(E45:E55)</f>
        <v>31171</v>
      </c>
      <c r="F56" s="122">
        <f>SUM(F45:F55)</f>
        <v>44175</v>
      </c>
      <c r="G56" s="121">
        <f t="shared" si="4"/>
        <v>13004</v>
      </c>
      <c r="H56" s="138">
        <f t="shared" si="10"/>
        <v>0.41718263770812614</v>
      </c>
      <c r="I56" s="94">
        <f>I45+I47+I49+I51+I53+I55</f>
        <v>51607</v>
      </c>
      <c r="J56" s="137">
        <f t="shared" si="26"/>
        <v>7432</v>
      </c>
      <c r="K56" s="135">
        <f>126/F56</f>
        <v>2.8522920203735143E-3</v>
      </c>
      <c r="L56" s="88">
        <f t="shared" si="24"/>
        <v>20436</v>
      </c>
      <c r="M56" s="139">
        <f t="shared" si="12"/>
        <v>0.65560938051393924</v>
      </c>
      <c r="N56" s="94">
        <f>N45+N47+N49+N51+N53+N55</f>
        <v>39684</v>
      </c>
      <c r="O56" s="89">
        <f t="shared" si="6"/>
        <v>-11923</v>
      </c>
      <c r="P56" s="135">
        <f t="shared" si="7"/>
        <v>-0.23103454957660782</v>
      </c>
      <c r="Q56" s="94">
        <f>Q45+Q47+Q49+Q51+Q53+Q55</f>
        <v>47124</v>
      </c>
      <c r="R56" s="148">
        <f t="shared" si="8"/>
        <v>7440</v>
      </c>
      <c r="S56" s="155">
        <f t="shared" si="17"/>
        <v>0.1874811006954944</v>
      </c>
      <c r="T56" s="156">
        <f t="shared" si="9"/>
        <v>2949</v>
      </c>
      <c r="U56" s="131">
        <f t="shared" si="13"/>
        <v>6.6757215619694402E-2</v>
      </c>
    </row>
    <row r="57" spans="1:21" ht="16" thickBot="1" x14ac:dyDescent="0.3">
      <c r="A57" s="71" t="s">
        <v>88</v>
      </c>
      <c r="B57" s="71" t="s">
        <v>126</v>
      </c>
      <c r="C57" s="71" t="s">
        <v>127</v>
      </c>
      <c r="D57" s="71" t="s">
        <v>128</v>
      </c>
      <c r="E57" s="121">
        <v>2250</v>
      </c>
      <c r="F57" s="121">
        <v>2250</v>
      </c>
      <c r="G57" s="121">
        <f t="shared" si="4"/>
        <v>0</v>
      </c>
      <c r="H57" s="138">
        <f t="shared" si="10"/>
        <v>0</v>
      </c>
      <c r="I57" s="88">
        <v>2250</v>
      </c>
      <c r="J57" s="88">
        <f t="shared" si="26"/>
        <v>0</v>
      </c>
      <c r="K57" s="135">
        <f>126/F57</f>
        <v>5.6000000000000001E-2</v>
      </c>
      <c r="L57" s="88">
        <f t="shared" si="24"/>
        <v>0</v>
      </c>
      <c r="M57" s="139">
        <f t="shared" si="12"/>
        <v>0</v>
      </c>
      <c r="N57" s="89">
        <v>2250</v>
      </c>
      <c r="O57" s="89">
        <f t="shared" si="6"/>
        <v>0</v>
      </c>
      <c r="P57" s="135">
        <f t="shared" si="7"/>
        <v>0</v>
      </c>
      <c r="Q57" s="74">
        <v>2250</v>
      </c>
      <c r="R57" s="148">
        <f t="shared" si="8"/>
        <v>0</v>
      </c>
      <c r="S57" s="155">
        <f t="shared" si="17"/>
        <v>0</v>
      </c>
      <c r="T57" s="44">
        <f t="shared" si="9"/>
        <v>0</v>
      </c>
      <c r="U57" s="131">
        <f t="shared" si="13"/>
        <v>0</v>
      </c>
    </row>
    <row r="58" spans="1:21" ht="16" thickBot="1" x14ac:dyDescent="0.3">
      <c r="A58" s="76" t="s">
        <v>88</v>
      </c>
      <c r="B58" s="76" t="s">
        <v>126</v>
      </c>
      <c r="C58" s="76" t="s">
        <v>99</v>
      </c>
      <c r="D58" s="76" t="s">
        <v>100</v>
      </c>
      <c r="E58" s="123">
        <v>172</v>
      </c>
      <c r="F58" s="123">
        <v>172</v>
      </c>
      <c r="G58" s="121">
        <f t="shared" si="4"/>
        <v>0</v>
      </c>
      <c r="H58" s="138">
        <f t="shared" si="10"/>
        <v>0</v>
      </c>
      <c r="I58" s="92">
        <v>172</v>
      </c>
      <c r="J58" s="88">
        <f t="shared" si="26"/>
        <v>0</v>
      </c>
      <c r="K58" s="135">
        <f>126/F58</f>
        <v>0.73255813953488369</v>
      </c>
      <c r="L58" s="88">
        <f t="shared" si="24"/>
        <v>0</v>
      </c>
      <c r="M58" s="139">
        <f t="shared" si="12"/>
        <v>0</v>
      </c>
      <c r="N58" s="93">
        <v>172</v>
      </c>
      <c r="O58" s="89">
        <f t="shared" si="6"/>
        <v>0</v>
      </c>
      <c r="P58" s="135">
        <f t="shared" si="7"/>
        <v>0</v>
      </c>
      <c r="Q58" s="78">
        <v>172</v>
      </c>
      <c r="R58" s="148">
        <f t="shared" si="8"/>
        <v>0</v>
      </c>
      <c r="S58" s="155">
        <f t="shared" si="17"/>
        <v>0</v>
      </c>
      <c r="T58" s="44">
        <f t="shared" si="9"/>
        <v>0</v>
      </c>
      <c r="U58" s="131">
        <f t="shared" si="13"/>
        <v>0</v>
      </c>
    </row>
    <row r="59" spans="1:21" ht="16" thickBot="1" x14ac:dyDescent="0.3">
      <c r="A59" s="76" t="s">
        <v>88</v>
      </c>
      <c r="B59" s="76" t="s">
        <v>126</v>
      </c>
      <c r="C59" s="76" t="s">
        <v>129</v>
      </c>
      <c r="D59" s="76" t="s">
        <v>130</v>
      </c>
      <c r="E59" s="123"/>
      <c r="F59" s="123">
        <v>253</v>
      </c>
      <c r="G59" s="121">
        <f t="shared" si="4"/>
        <v>253</v>
      </c>
      <c r="H59" s="138"/>
      <c r="I59" s="92">
        <v>100</v>
      </c>
      <c r="J59" s="88">
        <f t="shared" si="26"/>
        <v>-153</v>
      </c>
      <c r="K59" s="135">
        <f>126/F59</f>
        <v>0.49802371541501977</v>
      </c>
      <c r="L59" s="88">
        <f t="shared" si="24"/>
        <v>100</v>
      </c>
      <c r="M59" s="139"/>
      <c r="N59" s="93">
        <v>100</v>
      </c>
      <c r="O59" s="89">
        <f t="shared" si="6"/>
        <v>0</v>
      </c>
      <c r="P59" s="135">
        <f t="shared" si="7"/>
        <v>0</v>
      </c>
      <c r="Q59" s="78">
        <v>100</v>
      </c>
      <c r="R59" s="148">
        <f t="shared" si="8"/>
        <v>0</v>
      </c>
      <c r="S59" s="155">
        <f t="shared" si="17"/>
        <v>0</v>
      </c>
      <c r="T59" s="44">
        <f t="shared" si="9"/>
        <v>-153</v>
      </c>
      <c r="U59" s="131">
        <f t="shared" si="13"/>
        <v>-0.60474308300395252</v>
      </c>
    </row>
    <row r="60" spans="1:21" ht="16" thickBot="1" x14ac:dyDescent="0.3">
      <c r="A60" s="76" t="s">
        <v>88</v>
      </c>
      <c r="B60" s="76" t="s">
        <v>126</v>
      </c>
      <c r="C60" s="76"/>
      <c r="D60" s="76" t="s">
        <v>131</v>
      </c>
      <c r="E60" s="123">
        <v>0</v>
      </c>
      <c r="G60" s="121">
        <f t="shared" si="4"/>
        <v>0</v>
      </c>
      <c r="H60" s="138"/>
      <c r="I60" s="92">
        <v>1545</v>
      </c>
      <c r="J60" s="88">
        <f t="shared" si="26"/>
        <v>1545</v>
      </c>
      <c r="K60" s="135"/>
      <c r="L60" s="88">
        <f t="shared" si="24"/>
        <v>1545</v>
      </c>
      <c r="M60" s="139"/>
      <c r="N60" s="93">
        <v>0</v>
      </c>
      <c r="O60" s="89">
        <f t="shared" si="6"/>
        <v>-1545</v>
      </c>
      <c r="P60" s="135">
        <f t="shared" si="7"/>
        <v>-1</v>
      </c>
      <c r="Q60" s="78">
        <v>0</v>
      </c>
      <c r="R60" s="148">
        <f t="shared" si="8"/>
        <v>0</v>
      </c>
      <c r="S60" s="155"/>
      <c r="T60" s="44">
        <f t="shared" si="9"/>
        <v>0</v>
      </c>
      <c r="U60" s="131"/>
    </row>
    <row r="61" spans="1:21" ht="16" thickBot="1" x14ac:dyDescent="0.3">
      <c r="A61" s="76" t="s">
        <v>88</v>
      </c>
      <c r="B61" s="76" t="s">
        <v>126</v>
      </c>
      <c r="C61" s="76" t="s">
        <v>132</v>
      </c>
      <c r="D61" s="76" t="s">
        <v>133</v>
      </c>
      <c r="E61" s="123">
        <v>494</v>
      </c>
      <c r="F61" s="123">
        <v>427</v>
      </c>
      <c r="G61" s="121">
        <f t="shared" si="4"/>
        <v>-67</v>
      </c>
      <c r="H61" s="138">
        <f t="shared" si="10"/>
        <v>-0.13562753036437247</v>
      </c>
      <c r="I61" s="92">
        <f>228+81</f>
        <v>309</v>
      </c>
      <c r="J61" s="88">
        <f t="shared" si="26"/>
        <v>-118</v>
      </c>
      <c r="K61" s="135">
        <f>126/F61</f>
        <v>0.29508196721311475</v>
      </c>
      <c r="L61" s="88">
        <f t="shared" si="24"/>
        <v>-185</v>
      </c>
      <c r="M61" s="139">
        <f t="shared" si="12"/>
        <v>-0.37449392712550605</v>
      </c>
      <c r="N61" s="93">
        <v>750</v>
      </c>
      <c r="O61" s="89">
        <f t="shared" si="6"/>
        <v>441</v>
      </c>
      <c r="P61" s="135">
        <f t="shared" si="7"/>
        <v>1.4271844660194175</v>
      </c>
      <c r="Q61" s="78">
        <v>750</v>
      </c>
      <c r="R61" s="148">
        <f t="shared" si="8"/>
        <v>0</v>
      </c>
      <c r="S61" s="155">
        <f t="shared" si="17"/>
        <v>0</v>
      </c>
      <c r="T61" s="44">
        <f t="shared" si="9"/>
        <v>323</v>
      </c>
      <c r="U61" s="131">
        <f t="shared" si="13"/>
        <v>0.75644028103044492</v>
      </c>
    </row>
    <row r="62" spans="1:21" ht="16" thickBot="1" x14ac:dyDescent="0.3">
      <c r="A62" s="76" t="s">
        <v>88</v>
      </c>
      <c r="B62" s="76" t="s">
        <v>126</v>
      </c>
      <c r="C62" s="76" t="s">
        <v>119</v>
      </c>
      <c r="D62" s="76" t="s">
        <v>120</v>
      </c>
      <c r="E62" s="123">
        <v>9962</v>
      </c>
      <c r="F62" s="123">
        <v>18199</v>
      </c>
      <c r="G62" s="121">
        <f t="shared" si="4"/>
        <v>8237</v>
      </c>
      <c r="H62" s="138">
        <f t="shared" si="10"/>
        <v>0.82684199959847415</v>
      </c>
      <c r="I62" s="92">
        <v>22227</v>
      </c>
      <c r="J62" s="88">
        <f t="shared" si="26"/>
        <v>4028</v>
      </c>
      <c r="K62" s="135">
        <f>126/F62</f>
        <v>6.9234573328204848E-3</v>
      </c>
      <c r="L62" s="88">
        <f t="shared" si="24"/>
        <v>12265</v>
      </c>
      <c r="M62" s="139">
        <f t="shared" si="12"/>
        <v>1.2311784782172255</v>
      </c>
      <c r="N62" s="93">
        <v>23458</v>
      </c>
      <c r="O62" s="89">
        <f t="shared" si="6"/>
        <v>1231</v>
      </c>
      <c r="P62" s="135">
        <f t="shared" si="7"/>
        <v>5.538309263508346E-2</v>
      </c>
      <c r="Q62" s="78">
        <v>22408</v>
      </c>
      <c r="R62" s="148">
        <f t="shared" si="8"/>
        <v>-1050</v>
      </c>
      <c r="S62" s="155">
        <f t="shared" si="17"/>
        <v>-4.4760849177252961E-2</v>
      </c>
      <c r="T62" s="156">
        <f t="shared" si="9"/>
        <v>4209</v>
      </c>
      <c r="U62" s="131">
        <f t="shared" si="13"/>
        <v>0.23127644376064618</v>
      </c>
    </row>
    <row r="63" spans="1:21" ht="16" thickBot="1" x14ac:dyDescent="0.3">
      <c r="A63" s="76" t="s">
        <v>88</v>
      </c>
      <c r="B63" s="76" t="s">
        <v>126</v>
      </c>
      <c r="C63" s="76" t="s">
        <v>134</v>
      </c>
      <c r="D63" s="76" t="s">
        <v>135</v>
      </c>
      <c r="E63" s="123">
        <v>740</v>
      </c>
      <c r="F63" s="123">
        <v>1106</v>
      </c>
      <c r="G63" s="121">
        <f t="shared" si="4"/>
        <v>366</v>
      </c>
      <c r="H63" s="138">
        <f t="shared" si="10"/>
        <v>0.49459459459459459</v>
      </c>
      <c r="I63" s="92">
        <v>699</v>
      </c>
      <c r="J63" s="88">
        <f t="shared" si="26"/>
        <v>-407</v>
      </c>
      <c r="K63" s="135">
        <f>126/F63</f>
        <v>0.11392405063291139</v>
      </c>
      <c r="L63" s="88">
        <f t="shared" si="24"/>
        <v>-41</v>
      </c>
      <c r="M63" s="139">
        <f t="shared" si="12"/>
        <v>-5.5405405405405408E-2</v>
      </c>
      <c r="N63" s="93">
        <v>0</v>
      </c>
      <c r="O63" s="89">
        <f t="shared" si="6"/>
        <v>-699</v>
      </c>
      <c r="P63" s="135">
        <f t="shared" si="7"/>
        <v>-1</v>
      </c>
      <c r="Q63" s="78">
        <v>0</v>
      </c>
      <c r="R63" s="148">
        <f t="shared" si="8"/>
        <v>0</v>
      </c>
      <c r="S63" s="155"/>
      <c r="T63" s="44">
        <f t="shared" si="9"/>
        <v>-1106</v>
      </c>
      <c r="U63" s="131">
        <f t="shared" si="13"/>
        <v>-1</v>
      </c>
    </row>
    <row r="64" spans="1:21" ht="16" thickBot="1" x14ac:dyDescent="0.4">
      <c r="A64" s="157" t="s">
        <v>189</v>
      </c>
      <c r="B64" s="158"/>
      <c r="C64" s="158"/>
      <c r="D64" s="159"/>
      <c r="E64" s="132">
        <f>SUM(E57:E63)</f>
        <v>13618</v>
      </c>
      <c r="F64" s="132">
        <f>SUM(F57:F63)</f>
        <v>22407</v>
      </c>
      <c r="G64" s="121">
        <f t="shared" si="4"/>
        <v>8789</v>
      </c>
      <c r="H64" s="138">
        <f t="shared" si="10"/>
        <v>0.6453957996768982</v>
      </c>
      <c r="I64" s="94">
        <f>SUM(I57:I63)</f>
        <v>27302</v>
      </c>
      <c r="J64" s="137">
        <f t="shared" si="26"/>
        <v>4895</v>
      </c>
      <c r="K64" s="135"/>
      <c r="L64" s="88">
        <f t="shared" si="24"/>
        <v>13684</v>
      </c>
      <c r="M64" s="139">
        <f t="shared" si="12"/>
        <v>1.0048465266558966</v>
      </c>
      <c r="N64" s="94">
        <f t="shared" ref="N64:Q64" si="27">SUM(N57:N63)</f>
        <v>26730</v>
      </c>
      <c r="O64" s="89">
        <f t="shared" si="6"/>
        <v>-572</v>
      </c>
      <c r="P64" s="135">
        <f t="shared" si="7"/>
        <v>-2.0950846091861403E-2</v>
      </c>
      <c r="Q64" s="94">
        <f t="shared" si="27"/>
        <v>25680</v>
      </c>
      <c r="R64" s="148">
        <f t="shared" si="8"/>
        <v>-1050</v>
      </c>
      <c r="S64" s="155">
        <f t="shared" si="17"/>
        <v>-3.9281705948372617E-2</v>
      </c>
      <c r="T64" s="156">
        <f t="shared" si="9"/>
        <v>3273</v>
      </c>
      <c r="U64" s="131">
        <f t="shared" si="13"/>
        <v>0.1460704244209399</v>
      </c>
    </row>
    <row r="65" spans="1:21" ht="16" thickBot="1" x14ac:dyDescent="0.3">
      <c r="A65" s="71" t="s">
        <v>88</v>
      </c>
      <c r="B65" s="71" t="s">
        <v>136</v>
      </c>
      <c r="C65" s="71" t="s">
        <v>137</v>
      </c>
      <c r="D65" s="71" t="s">
        <v>138</v>
      </c>
      <c r="E65" s="121">
        <v>6734</v>
      </c>
      <c r="F65" s="121">
        <v>7000</v>
      </c>
      <c r="G65" s="121">
        <f t="shared" si="4"/>
        <v>266</v>
      </c>
      <c r="H65" s="138">
        <f t="shared" si="10"/>
        <v>3.9501039501039503E-2</v>
      </c>
      <c r="I65" s="88">
        <v>6356</v>
      </c>
      <c r="J65" s="88">
        <f t="shared" si="26"/>
        <v>-644</v>
      </c>
      <c r="K65" s="135">
        <f>126/F65</f>
        <v>1.7999999999999999E-2</v>
      </c>
      <c r="L65" s="88">
        <f t="shared" si="24"/>
        <v>-378</v>
      </c>
      <c r="M65" s="139">
        <f t="shared" si="12"/>
        <v>-5.6133056133056136E-2</v>
      </c>
      <c r="N65" s="89">
        <v>5500</v>
      </c>
      <c r="O65" s="89">
        <f t="shared" si="6"/>
        <v>-856</v>
      </c>
      <c r="P65" s="135">
        <f t="shared" si="7"/>
        <v>-0.13467589679043424</v>
      </c>
      <c r="Q65" s="74">
        <v>5500</v>
      </c>
      <c r="R65" s="148">
        <f t="shared" si="8"/>
        <v>0</v>
      </c>
      <c r="S65" s="155">
        <f t="shared" si="17"/>
        <v>0</v>
      </c>
      <c r="T65" s="44">
        <f t="shared" si="9"/>
        <v>-1500</v>
      </c>
      <c r="U65" s="131">
        <f t="shared" si="13"/>
        <v>-0.21428571428571427</v>
      </c>
    </row>
    <row r="66" spans="1:21" ht="16" thickBot="1" x14ac:dyDescent="0.4">
      <c r="A66" s="157" t="s">
        <v>190</v>
      </c>
      <c r="B66" s="158"/>
      <c r="C66" s="158"/>
      <c r="D66" s="159"/>
      <c r="E66" s="122"/>
      <c r="F66" s="122"/>
      <c r="G66" s="121">
        <f t="shared" si="4"/>
        <v>0</v>
      </c>
      <c r="H66" s="138"/>
      <c r="I66" s="94">
        <f>SUM(I65)</f>
        <v>6356</v>
      </c>
      <c r="J66" s="88"/>
      <c r="K66" s="135"/>
      <c r="L66" s="88">
        <f t="shared" si="24"/>
        <v>6356</v>
      </c>
      <c r="M66" s="139"/>
      <c r="N66" s="94">
        <f t="shared" ref="N66:Q66" si="28">SUM(N65)</f>
        <v>5500</v>
      </c>
      <c r="O66" s="89">
        <f t="shared" si="6"/>
        <v>-856</v>
      </c>
      <c r="P66" s="135">
        <f t="shared" si="7"/>
        <v>-0.13467589679043424</v>
      </c>
      <c r="Q66" s="94">
        <f t="shared" si="28"/>
        <v>5500</v>
      </c>
      <c r="R66" s="148">
        <f t="shared" si="8"/>
        <v>0</v>
      </c>
      <c r="S66" s="155">
        <f t="shared" si="17"/>
        <v>0</v>
      </c>
      <c r="T66" s="156">
        <f t="shared" si="9"/>
        <v>5500</v>
      </c>
      <c r="U66" s="131"/>
    </row>
    <row r="67" spans="1:21" ht="16" thickBot="1" x14ac:dyDescent="0.3">
      <c r="A67" s="71" t="s">
        <v>88</v>
      </c>
      <c r="B67" s="71" t="s">
        <v>139</v>
      </c>
      <c r="C67" s="71" t="s">
        <v>140</v>
      </c>
      <c r="D67" s="71" t="s">
        <v>141</v>
      </c>
      <c r="E67" s="121">
        <v>30411</v>
      </c>
      <c r="F67" s="121">
        <v>82214</v>
      </c>
      <c r="G67" s="121">
        <f t="shared" si="4"/>
        <v>51803</v>
      </c>
      <c r="H67" s="138">
        <f t="shared" si="10"/>
        <v>1.703429680049982</v>
      </c>
      <c r="I67" s="88">
        <v>83179</v>
      </c>
      <c r="J67" s="137">
        <f t="shared" ref="J67:J90" si="29">I67-F67</f>
        <v>965</v>
      </c>
      <c r="K67" s="135">
        <f>126/F67</f>
        <v>1.5325856910015326E-3</v>
      </c>
      <c r="L67" s="88">
        <f t="shared" si="24"/>
        <v>52768</v>
      </c>
      <c r="M67" s="139">
        <f t="shared" si="12"/>
        <v>1.7351616191509651</v>
      </c>
      <c r="N67" s="89">
        <v>84646</v>
      </c>
      <c r="O67" s="89">
        <f t="shared" si="6"/>
        <v>1467</v>
      </c>
      <c r="P67" s="135">
        <f t="shared" si="7"/>
        <v>1.7636663100061314E-2</v>
      </c>
      <c r="Q67" s="74">
        <f>84646*1.035</f>
        <v>87608.609999999986</v>
      </c>
      <c r="R67" s="148">
        <f t="shared" si="8"/>
        <v>2962.609999999986</v>
      </c>
      <c r="S67" s="155">
        <f t="shared" si="17"/>
        <v>3.4999999999999837E-2</v>
      </c>
      <c r="T67" s="156">
        <f t="shared" si="9"/>
        <v>5394.609999999986</v>
      </c>
      <c r="U67" s="131">
        <f t="shared" si="13"/>
        <v>6.5616683289950448E-2</v>
      </c>
    </row>
    <row r="68" spans="1:21" ht="16" thickBot="1" x14ac:dyDescent="0.3">
      <c r="A68" s="76" t="s">
        <v>88</v>
      </c>
      <c r="B68" s="76" t="s">
        <v>139</v>
      </c>
      <c r="C68" s="76" t="s">
        <v>142</v>
      </c>
      <c r="D68" s="76" t="s">
        <v>143</v>
      </c>
      <c r="E68" s="123"/>
      <c r="F68" s="123">
        <v>14905</v>
      </c>
      <c r="G68" s="121">
        <f t="shared" si="4"/>
        <v>14905</v>
      </c>
      <c r="H68" s="138"/>
      <c r="I68" s="92">
        <v>15649</v>
      </c>
      <c r="J68" s="137">
        <f t="shared" si="29"/>
        <v>744</v>
      </c>
      <c r="K68" s="135">
        <f>126/F68</f>
        <v>8.4535390808453542E-3</v>
      </c>
      <c r="L68" s="88">
        <f t="shared" si="24"/>
        <v>15649</v>
      </c>
      <c r="M68" s="139"/>
      <c r="N68" s="93">
        <v>17257</v>
      </c>
      <c r="O68" s="89">
        <f t="shared" si="6"/>
        <v>1608</v>
      </c>
      <c r="P68" s="135">
        <f t="shared" si="7"/>
        <v>0.10275416959550131</v>
      </c>
      <c r="Q68" s="78">
        <f>(30000*1.035)/2</f>
        <v>15524.999999999998</v>
      </c>
      <c r="R68" s="148">
        <f t="shared" si="8"/>
        <v>-1732.0000000000018</v>
      </c>
      <c r="S68" s="155">
        <f t="shared" si="17"/>
        <v>-0.10036506924726209</v>
      </c>
      <c r="T68" s="44">
        <f t="shared" si="9"/>
        <v>619.99999999999818</v>
      </c>
      <c r="U68" s="131">
        <f t="shared" si="13"/>
        <v>4.1596779604159556E-2</v>
      </c>
    </row>
    <row r="69" spans="1:21" ht="16" thickBot="1" x14ac:dyDescent="0.3">
      <c r="A69" s="76" t="s">
        <v>88</v>
      </c>
      <c r="B69" s="76" t="s">
        <v>139</v>
      </c>
      <c r="C69" s="76" t="s">
        <v>95</v>
      </c>
      <c r="D69" s="76" t="s">
        <v>96</v>
      </c>
      <c r="E69" s="123">
        <v>1500</v>
      </c>
      <c r="F69" s="123">
        <v>0</v>
      </c>
      <c r="G69" s="121">
        <f t="shared" si="4"/>
        <v>-1500</v>
      </c>
      <c r="H69" s="138">
        <f t="shared" si="10"/>
        <v>-1</v>
      </c>
      <c r="I69" s="92">
        <v>9495</v>
      </c>
      <c r="J69" s="137">
        <f t="shared" si="29"/>
        <v>9495</v>
      </c>
      <c r="K69" s="135"/>
      <c r="L69" s="88">
        <f t="shared" si="24"/>
        <v>7995</v>
      </c>
      <c r="M69" s="139">
        <f t="shared" si="12"/>
        <v>5.33</v>
      </c>
      <c r="N69" s="93">
        <v>18230</v>
      </c>
      <c r="O69" s="89">
        <f t="shared" si="6"/>
        <v>8735</v>
      </c>
      <c r="P69" s="135">
        <f t="shared" si="7"/>
        <v>0.91995787256450767</v>
      </c>
      <c r="Q69" s="78">
        <f>20529+(20529/2)</f>
        <v>30793.5</v>
      </c>
      <c r="R69" s="148">
        <f t="shared" si="8"/>
        <v>12563.5</v>
      </c>
      <c r="S69" s="155">
        <f t="shared" si="17"/>
        <v>0.68916620954470653</v>
      </c>
      <c r="T69" s="156">
        <f t="shared" si="9"/>
        <v>30793.5</v>
      </c>
      <c r="U69" s="131"/>
    </row>
    <row r="70" spans="1:21" ht="16" thickBot="1" x14ac:dyDescent="0.3">
      <c r="A70" s="76" t="s">
        <v>88</v>
      </c>
      <c r="B70" s="76" t="s">
        <v>139</v>
      </c>
      <c r="C70" s="76" t="s">
        <v>97</v>
      </c>
      <c r="D70" s="76" t="s">
        <v>98</v>
      </c>
      <c r="E70" s="123"/>
      <c r="F70" s="123">
        <v>0</v>
      </c>
      <c r="G70" s="121">
        <f t="shared" si="4"/>
        <v>0</v>
      </c>
      <c r="H70" s="138"/>
      <c r="I70" s="92">
        <v>2537</v>
      </c>
      <c r="J70" s="137">
        <f t="shared" si="29"/>
        <v>2537</v>
      </c>
      <c r="K70" s="135"/>
      <c r="L70" s="88">
        <f t="shared" si="24"/>
        <v>2537</v>
      </c>
      <c r="M70" s="139"/>
      <c r="N70" s="93">
        <v>4500</v>
      </c>
      <c r="O70" s="89">
        <f t="shared" si="6"/>
        <v>1963</v>
      </c>
      <c r="P70" s="135">
        <f t="shared" si="7"/>
        <v>0.77374852187623178</v>
      </c>
      <c r="Q70" s="78">
        <f>4500+2250</f>
        <v>6750</v>
      </c>
      <c r="R70" s="148">
        <f t="shared" si="8"/>
        <v>2250</v>
      </c>
      <c r="S70" s="155">
        <f t="shared" si="17"/>
        <v>0.5</v>
      </c>
      <c r="T70" s="156">
        <f t="shared" si="9"/>
        <v>6750</v>
      </c>
      <c r="U70" s="131"/>
    </row>
    <row r="71" spans="1:21" ht="16" thickBot="1" x14ac:dyDescent="0.3">
      <c r="A71" s="76" t="s">
        <v>88</v>
      </c>
      <c r="B71" s="76" t="s">
        <v>139</v>
      </c>
      <c r="C71" s="76" t="s">
        <v>99</v>
      </c>
      <c r="D71" s="76" t="s">
        <v>100</v>
      </c>
      <c r="E71" s="123">
        <v>2326</v>
      </c>
      <c r="F71" s="123">
        <v>7430</v>
      </c>
      <c r="G71" s="121">
        <f t="shared" si="4"/>
        <v>5104</v>
      </c>
      <c r="H71" s="138">
        <f t="shared" si="10"/>
        <v>2.1943250214961307</v>
      </c>
      <c r="I71" s="92">
        <v>7432</v>
      </c>
      <c r="J71" s="137">
        <f t="shared" si="29"/>
        <v>2</v>
      </c>
      <c r="K71" s="135">
        <f>126/F71</f>
        <v>1.6958277254374158E-2</v>
      </c>
      <c r="L71" s="88">
        <f t="shared" si="24"/>
        <v>5106</v>
      </c>
      <c r="M71" s="139">
        <f t="shared" si="12"/>
        <v>2.1951848667239897</v>
      </c>
      <c r="N71" s="93">
        <v>7993</v>
      </c>
      <c r="O71" s="89">
        <f t="shared" si="6"/>
        <v>561</v>
      </c>
      <c r="P71" s="135">
        <f t="shared" si="7"/>
        <v>7.548439181916039E-2</v>
      </c>
      <c r="Q71" s="78">
        <v>7993</v>
      </c>
      <c r="R71" s="148">
        <f t="shared" si="8"/>
        <v>0</v>
      </c>
      <c r="S71" s="155">
        <f t="shared" si="17"/>
        <v>0</v>
      </c>
      <c r="T71" s="44">
        <f t="shared" si="9"/>
        <v>563</v>
      </c>
      <c r="U71" s="131">
        <f t="shared" si="13"/>
        <v>7.5773889636608346E-2</v>
      </c>
    </row>
    <row r="72" spans="1:21" ht="16" thickBot="1" x14ac:dyDescent="0.3">
      <c r="A72" s="76" t="s">
        <v>88</v>
      </c>
      <c r="B72" s="76" t="s">
        <v>139</v>
      </c>
      <c r="C72" s="76" t="s">
        <v>144</v>
      </c>
      <c r="D72" s="76" t="s">
        <v>145</v>
      </c>
      <c r="E72" s="123"/>
      <c r="F72" s="123">
        <v>0</v>
      </c>
      <c r="G72" s="121">
        <f t="shared" si="4"/>
        <v>0</v>
      </c>
      <c r="H72" s="138"/>
      <c r="I72" s="92">
        <v>0</v>
      </c>
      <c r="J72" s="137">
        <f t="shared" si="29"/>
        <v>0</v>
      </c>
      <c r="K72" s="135"/>
      <c r="L72" s="88">
        <f t="shared" si="24"/>
        <v>0</v>
      </c>
      <c r="M72" s="139"/>
      <c r="N72" s="93">
        <v>1285</v>
      </c>
      <c r="O72" s="89">
        <f t="shared" si="6"/>
        <v>1285</v>
      </c>
      <c r="P72" s="135"/>
      <c r="Q72" s="78">
        <v>1285</v>
      </c>
      <c r="R72" s="148">
        <f t="shared" si="8"/>
        <v>0</v>
      </c>
      <c r="S72" s="155">
        <f t="shared" si="17"/>
        <v>0</v>
      </c>
      <c r="T72" s="156">
        <f t="shared" si="9"/>
        <v>1285</v>
      </c>
      <c r="U72" s="131"/>
    </row>
    <row r="73" spans="1:21" ht="16" thickBot="1" x14ac:dyDescent="0.3">
      <c r="A73" s="76" t="s">
        <v>88</v>
      </c>
      <c r="B73" s="76" t="s">
        <v>139</v>
      </c>
      <c r="C73" s="76" t="s">
        <v>107</v>
      </c>
      <c r="D73" s="76" t="s">
        <v>108</v>
      </c>
      <c r="E73" s="123">
        <v>444</v>
      </c>
      <c r="F73" s="123">
        <v>905</v>
      </c>
      <c r="G73" s="121">
        <f t="shared" si="4"/>
        <v>461</v>
      </c>
      <c r="H73" s="138">
        <f t="shared" si="10"/>
        <v>1.0382882882882882</v>
      </c>
      <c r="I73" s="92">
        <v>1012</v>
      </c>
      <c r="J73" s="137">
        <f t="shared" si="29"/>
        <v>107</v>
      </c>
      <c r="K73" s="135">
        <f>126/F73</f>
        <v>0.13922651933701657</v>
      </c>
      <c r="L73" s="88">
        <f t="shared" si="24"/>
        <v>568</v>
      </c>
      <c r="M73" s="139">
        <f t="shared" si="12"/>
        <v>1.2792792792792793</v>
      </c>
      <c r="N73" s="93">
        <v>550</v>
      </c>
      <c r="O73" s="89">
        <f t="shared" si="6"/>
        <v>-462</v>
      </c>
      <c r="P73" s="135">
        <f t="shared" si="7"/>
        <v>-0.45652173913043476</v>
      </c>
      <c r="Q73" s="78">
        <v>550</v>
      </c>
      <c r="R73" s="148">
        <f t="shared" si="8"/>
        <v>0</v>
      </c>
      <c r="S73" s="155">
        <f t="shared" si="17"/>
        <v>0</v>
      </c>
      <c r="T73" s="44">
        <f t="shared" si="9"/>
        <v>-355</v>
      </c>
      <c r="U73" s="131">
        <f t="shared" si="13"/>
        <v>-0.39226519337016574</v>
      </c>
    </row>
    <row r="74" spans="1:21" ht="16" thickBot="1" x14ac:dyDescent="0.3">
      <c r="A74" s="76" t="s">
        <v>88</v>
      </c>
      <c r="B74" s="76" t="s">
        <v>139</v>
      </c>
      <c r="C74" s="76" t="s">
        <v>134</v>
      </c>
      <c r="D74" s="76" t="s">
        <v>135</v>
      </c>
      <c r="E74" s="123"/>
      <c r="F74" s="123">
        <v>3</v>
      </c>
      <c r="G74" s="121">
        <f t="shared" si="4"/>
        <v>3</v>
      </c>
      <c r="H74" s="138"/>
      <c r="I74" s="92">
        <v>390</v>
      </c>
      <c r="J74" s="137">
        <f t="shared" si="29"/>
        <v>387</v>
      </c>
      <c r="K74" s="135">
        <f>126/F74</f>
        <v>42</v>
      </c>
      <c r="L74" s="88">
        <f t="shared" si="24"/>
        <v>390</v>
      </c>
      <c r="M74" s="139"/>
      <c r="N74" s="93">
        <v>370</v>
      </c>
      <c r="O74" s="89">
        <f t="shared" si="6"/>
        <v>-20</v>
      </c>
      <c r="P74" s="135">
        <f t="shared" si="7"/>
        <v>-5.128205128205128E-2</v>
      </c>
      <c r="Q74" s="78">
        <v>370</v>
      </c>
      <c r="R74" s="148">
        <f t="shared" si="8"/>
        <v>0</v>
      </c>
      <c r="S74" s="155">
        <f t="shared" si="17"/>
        <v>0</v>
      </c>
      <c r="T74" s="44">
        <f t="shared" si="9"/>
        <v>367</v>
      </c>
      <c r="U74" s="131">
        <f t="shared" si="13"/>
        <v>122.33333333333333</v>
      </c>
    </row>
    <row r="75" spans="1:21" ht="16" thickBot="1" x14ac:dyDescent="0.4">
      <c r="A75" s="157" t="s">
        <v>191</v>
      </c>
      <c r="B75" s="158"/>
      <c r="C75" s="158"/>
      <c r="D75" s="159"/>
      <c r="E75" s="122">
        <f>SUM(E67:E74)</f>
        <v>34681</v>
      </c>
      <c r="F75" s="122">
        <f>SUM(F67:F74)</f>
        <v>105457</v>
      </c>
      <c r="G75" s="121">
        <f t="shared" si="4"/>
        <v>70776</v>
      </c>
      <c r="H75" s="138">
        <f t="shared" si="10"/>
        <v>2.0407716040483264</v>
      </c>
      <c r="I75" s="94">
        <f>SUM(I67:I74)</f>
        <v>119694</v>
      </c>
      <c r="J75" s="137">
        <f t="shared" si="29"/>
        <v>14237</v>
      </c>
      <c r="K75" s="135">
        <f>126/F75</f>
        <v>1.1947997762121053E-3</v>
      </c>
      <c r="L75" s="88">
        <f t="shared" si="24"/>
        <v>85013</v>
      </c>
      <c r="M75" s="139">
        <f t="shared" si="12"/>
        <v>2.4512845650356101</v>
      </c>
      <c r="N75" s="94">
        <f t="shared" ref="N75:Q75" si="30">SUM(N67:N74)</f>
        <v>134831</v>
      </c>
      <c r="O75" s="89">
        <f t="shared" si="6"/>
        <v>15137</v>
      </c>
      <c r="P75" s="135">
        <f t="shared" si="7"/>
        <v>0.12646415024980368</v>
      </c>
      <c r="Q75" s="94">
        <f t="shared" si="30"/>
        <v>150875.10999999999</v>
      </c>
      <c r="R75" s="148">
        <f t="shared" si="8"/>
        <v>16044.109999999986</v>
      </c>
      <c r="S75" s="155">
        <f t="shared" si="17"/>
        <v>0.11899422239692642</v>
      </c>
      <c r="T75" s="156">
        <f t="shared" si="9"/>
        <v>45418.109999999986</v>
      </c>
      <c r="U75" s="131">
        <f t="shared" si="13"/>
        <v>0.43067894971410137</v>
      </c>
    </row>
    <row r="76" spans="1:21" ht="16" thickBot="1" x14ac:dyDescent="0.3">
      <c r="A76" s="71" t="s">
        <v>88</v>
      </c>
      <c r="B76" s="71" t="s">
        <v>146</v>
      </c>
      <c r="C76" s="71" t="s">
        <v>116</v>
      </c>
      <c r="D76" s="71" t="s">
        <v>117</v>
      </c>
      <c r="E76" s="121"/>
      <c r="F76" s="121">
        <v>7736</v>
      </c>
      <c r="G76" s="121">
        <f t="shared" si="4"/>
        <v>7736</v>
      </c>
      <c r="H76" s="138"/>
      <c r="I76" s="88">
        <v>8157</v>
      </c>
      <c r="J76" s="88">
        <f t="shared" si="29"/>
        <v>421</v>
      </c>
      <c r="K76" s="135">
        <f>126/F76</f>
        <v>1.6287487073422958E-2</v>
      </c>
      <c r="L76" s="88">
        <f t="shared" si="24"/>
        <v>8157</v>
      </c>
      <c r="M76" s="139"/>
      <c r="N76" s="89">
        <v>6552</v>
      </c>
      <c r="O76" s="89">
        <f t="shared" si="6"/>
        <v>-1605</v>
      </c>
      <c r="P76" s="135">
        <f t="shared" si="7"/>
        <v>-0.19676351599852887</v>
      </c>
      <c r="Q76" s="74">
        <v>6747</v>
      </c>
      <c r="R76" s="148">
        <f t="shared" si="8"/>
        <v>195</v>
      </c>
      <c r="S76" s="155">
        <f t="shared" si="17"/>
        <v>2.976190476190476E-2</v>
      </c>
      <c r="T76" s="44">
        <f t="shared" si="9"/>
        <v>-989</v>
      </c>
      <c r="U76" s="131">
        <f t="shared" si="13"/>
        <v>-0.12784384694932782</v>
      </c>
    </row>
    <row r="77" spans="1:21" ht="16" thickBot="1" x14ac:dyDescent="0.4">
      <c r="A77" s="157" t="s">
        <v>192</v>
      </c>
      <c r="B77" s="158"/>
      <c r="C77" s="158"/>
      <c r="D77" s="159"/>
      <c r="E77" s="122"/>
      <c r="F77" s="122"/>
      <c r="G77" s="121">
        <f t="shared" si="4"/>
        <v>0</v>
      </c>
      <c r="H77" s="138"/>
      <c r="I77" s="94">
        <f t="shared" ref="I77:Q77" si="31">SUM(I76)</f>
        <v>8157</v>
      </c>
      <c r="J77" s="137">
        <f t="shared" si="29"/>
        <v>8157</v>
      </c>
      <c r="K77" s="135"/>
      <c r="L77" s="88">
        <f t="shared" si="24"/>
        <v>8157</v>
      </c>
      <c r="M77" s="139"/>
      <c r="N77" s="94">
        <f t="shared" si="31"/>
        <v>6552</v>
      </c>
      <c r="O77" s="89">
        <f t="shared" si="6"/>
        <v>-1605</v>
      </c>
      <c r="P77" s="135">
        <f t="shared" si="7"/>
        <v>-0.19676351599852887</v>
      </c>
      <c r="Q77" s="94">
        <f t="shared" si="31"/>
        <v>6747</v>
      </c>
      <c r="R77" s="148">
        <f t="shared" si="8"/>
        <v>195</v>
      </c>
      <c r="S77" s="155">
        <f t="shared" si="17"/>
        <v>2.976190476190476E-2</v>
      </c>
      <c r="T77" s="156">
        <f t="shared" si="9"/>
        <v>6747</v>
      </c>
      <c r="U77" s="131"/>
    </row>
    <row r="78" spans="1:21" ht="16" thickBot="1" x14ac:dyDescent="0.3">
      <c r="A78" s="71" t="s">
        <v>88</v>
      </c>
      <c r="B78" s="71" t="s">
        <v>147</v>
      </c>
      <c r="C78" s="71" t="s">
        <v>148</v>
      </c>
      <c r="D78" s="71" t="s">
        <v>149</v>
      </c>
      <c r="E78" s="121">
        <v>6732</v>
      </c>
      <c r="F78" s="121">
        <v>4760</v>
      </c>
      <c r="G78" s="121">
        <f t="shared" si="4"/>
        <v>-1972</v>
      </c>
      <c r="H78" s="138">
        <f t="shared" si="10"/>
        <v>-0.29292929292929293</v>
      </c>
      <c r="I78" s="88">
        <v>5251</v>
      </c>
      <c r="J78" s="88">
        <f t="shared" si="29"/>
        <v>491</v>
      </c>
      <c r="K78" s="135">
        <f>126/F78</f>
        <v>2.6470588235294117E-2</v>
      </c>
      <c r="L78" s="88">
        <f t="shared" si="24"/>
        <v>-1481</v>
      </c>
      <c r="M78" s="139">
        <f t="shared" si="12"/>
        <v>-0.21999405822935234</v>
      </c>
      <c r="N78" s="89">
        <v>5954</v>
      </c>
      <c r="O78" s="89">
        <f t="shared" si="6"/>
        <v>703</v>
      </c>
      <c r="P78" s="135">
        <f t="shared" si="7"/>
        <v>0.13387926109312512</v>
      </c>
      <c r="Q78" s="74">
        <f>5954*1.035</f>
        <v>6162.3899999999994</v>
      </c>
      <c r="R78" s="148">
        <f t="shared" si="8"/>
        <v>208.38999999999942</v>
      </c>
      <c r="S78" s="155">
        <f t="shared" si="17"/>
        <v>3.4999999999999899E-2</v>
      </c>
      <c r="T78" s="156">
        <f t="shared" si="9"/>
        <v>1402.3899999999994</v>
      </c>
      <c r="U78" s="131">
        <f t="shared" si="13"/>
        <v>0.29461974789915957</v>
      </c>
    </row>
    <row r="79" spans="1:21" ht="16" thickBot="1" x14ac:dyDescent="0.3">
      <c r="A79" s="76" t="s">
        <v>88</v>
      </c>
      <c r="B79" s="76" t="s">
        <v>147</v>
      </c>
      <c r="C79" s="76" t="s">
        <v>99</v>
      </c>
      <c r="D79" s="76" t="s">
        <v>100</v>
      </c>
      <c r="E79" s="123">
        <v>515</v>
      </c>
      <c r="F79" s="123">
        <v>364</v>
      </c>
      <c r="G79" s="121">
        <f t="shared" si="4"/>
        <v>-151</v>
      </c>
      <c r="H79" s="138">
        <f t="shared" si="10"/>
        <v>-0.29320388349514565</v>
      </c>
      <c r="I79" s="92">
        <v>402</v>
      </c>
      <c r="J79" s="88">
        <f t="shared" si="29"/>
        <v>38</v>
      </c>
      <c r="K79" s="135">
        <f>126/F79</f>
        <v>0.34615384615384615</v>
      </c>
      <c r="L79" s="88">
        <f t="shared" si="24"/>
        <v>-113</v>
      </c>
      <c r="M79" s="139">
        <f t="shared" si="12"/>
        <v>-0.21941747572815534</v>
      </c>
      <c r="N79" s="93">
        <v>456</v>
      </c>
      <c r="O79" s="89">
        <f t="shared" si="6"/>
        <v>54</v>
      </c>
      <c r="P79" s="135">
        <f t="shared" si="7"/>
        <v>0.13432835820895522</v>
      </c>
      <c r="Q79" s="78">
        <f>Q78*0.065</f>
        <v>400.55534999999998</v>
      </c>
      <c r="R79" s="148">
        <f t="shared" si="8"/>
        <v>-55.444650000000024</v>
      </c>
      <c r="S79" s="155">
        <f t="shared" si="17"/>
        <v>-0.12158914473684215</v>
      </c>
      <c r="T79" s="44">
        <f t="shared" si="9"/>
        <v>36.555349999999976</v>
      </c>
      <c r="U79" s="131">
        <f t="shared" si="13"/>
        <v>0.10042678571428565</v>
      </c>
    </row>
    <row r="80" spans="1:21" ht="16" thickBot="1" x14ac:dyDescent="0.3">
      <c r="A80" s="76" t="s">
        <v>88</v>
      </c>
      <c r="B80" s="76" t="s">
        <v>147</v>
      </c>
      <c r="C80" s="76" t="s">
        <v>101</v>
      </c>
      <c r="D80" s="76" t="s">
        <v>102</v>
      </c>
      <c r="E80" s="123">
        <v>469</v>
      </c>
      <c r="F80" s="123">
        <v>0</v>
      </c>
      <c r="G80" s="121">
        <f t="shared" si="4"/>
        <v>-469</v>
      </c>
      <c r="H80" s="138">
        <f t="shared" si="10"/>
        <v>-1</v>
      </c>
      <c r="I80" s="92">
        <v>58</v>
      </c>
      <c r="J80" s="88">
        <f t="shared" si="29"/>
        <v>58</v>
      </c>
      <c r="K80" s="135"/>
      <c r="L80" s="88">
        <f t="shared" si="24"/>
        <v>-411</v>
      </c>
      <c r="M80" s="139">
        <f t="shared" si="12"/>
        <v>-0.87633262260127931</v>
      </c>
      <c r="N80" s="93">
        <v>58</v>
      </c>
      <c r="O80" s="89">
        <f t="shared" si="6"/>
        <v>0</v>
      </c>
      <c r="P80" s="135">
        <f t="shared" si="7"/>
        <v>0</v>
      </c>
      <c r="Q80" s="78">
        <v>58</v>
      </c>
      <c r="R80" s="148">
        <f t="shared" si="8"/>
        <v>0</v>
      </c>
      <c r="S80" s="155">
        <f t="shared" si="17"/>
        <v>0</v>
      </c>
      <c r="T80" s="44">
        <f t="shared" si="9"/>
        <v>58</v>
      </c>
      <c r="U80" s="131"/>
    </row>
    <row r="81" spans="1:21" ht="16" thickBot="1" x14ac:dyDescent="0.3">
      <c r="A81" s="76" t="s">
        <v>88</v>
      </c>
      <c r="B81" s="76" t="s">
        <v>147</v>
      </c>
      <c r="C81" s="76" t="s">
        <v>150</v>
      </c>
      <c r="D81" s="76" t="s">
        <v>151</v>
      </c>
      <c r="E81" s="123">
        <v>2907</v>
      </c>
      <c r="F81" s="123">
        <v>2774</v>
      </c>
      <c r="G81" s="121">
        <f t="shared" si="4"/>
        <v>-133</v>
      </c>
      <c r="H81" s="138">
        <f t="shared" si="10"/>
        <v>-4.5751633986928102E-2</v>
      </c>
      <c r="I81" s="92">
        <v>1470</v>
      </c>
      <c r="J81" s="88">
        <f t="shared" si="29"/>
        <v>-1304</v>
      </c>
      <c r="K81" s="135">
        <f t="shared" ref="K81:K90" si="32">126/F81</f>
        <v>4.542177361211247E-2</v>
      </c>
      <c r="L81" s="88">
        <f t="shared" si="24"/>
        <v>-1437</v>
      </c>
      <c r="M81" s="139">
        <f t="shared" si="12"/>
        <v>-0.49432404540763675</v>
      </c>
      <c r="N81" s="93">
        <v>2000</v>
      </c>
      <c r="O81" s="89">
        <f t="shared" si="6"/>
        <v>530</v>
      </c>
      <c r="P81" s="135">
        <f t="shared" si="7"/>
        <v>0.36054421768707484</v>
      </c>
      <c r="Q81" s="78">
        <v>1500</v>
      </c>
      <c r="R81" s="148">
        <f t="shared" si="8"/>
        <v>-500</v>
      </c>
      <c r="S81" s="155">
        <f t="shared" si="17"/>
        <v>-0.25</v>
      </c>
      <c r="T81" s="44">
        <f t="shared" si="9"/>
        <v>-1274</v>
      </c>
      <c r="U81" s="131">
        <f t="shared" si="13"/>
        <v>-0.45926459985580387</v>
      </c>
    </row>
    <row r="82" spans="1:21" ht="16" thickBot="1" x14ac:dyDescent="0.3">
      <c r="A82" s="76" t="s">
        <v>88</v>
      </c>
      <c r="B82" s="76" t="s">
        <v>147</v>
      </c>
      <c r="C82" s="76" t="s">
        <v>105</v>
      </c>
      <c r="D82" s="76" t="s">
        <v>106</v>
      </c>
      <c r="E82" s="123">
        <v>3334</v>
      </c>
      <c r="F82" s="123">
        <v>627</v>
      </c>
      <c r="G82" s="121">
        <f t="shared" si="4"/>
        <v>-2707</v>
      </c>
      <c r="H82" s="138">
        <f t="shared" si="10"/>
        <v>-0.81193761247750451</v>
      </c>
      <c r="I82" s="92">
        <v>837</v>
      </c>
      <c r="J82" s="88">
        <f t="shared" si="29"/>
        <v>210</v>
      </c>
      <c r="K82" s="135">
        <f t="shared" si="32"/>
        <v>0.20095693779904306</v>
      </c>
      <c r="L82" s="88">
        <f t="shared" si="24"/>
        <v>-2497</v>
      </c>
      <c r="M82" s="139">
        <f t="shared" si="12"/>
        <v>-0.74895020995800843</v>
      </c>
      <c r="N82" s="93">
        <v>3000</v>
      </c>
      <c r="O82" s="89">
        <f t="shared" si="6"/>
        <v>2163</v>
      </c>
      <c r="P82" s="135">
        <f t="shared" si="7"/>
        <v>2.5842293906810037</v>
      </c>
      <c r="Q82" s="78">
        <v>3000</v>
      </c>
      <c r="R82" s="148">
        <f t="shared" si="8"/>
        <v>0</v>
      </c>
      <c r="S82" s="155">
        <f t="shared" si="17"/>
        <v>0</v>
      </c>
      <c r="T82" s="44">
        <f t="shared" si="9"/>
        <v>2373</v>
      </c>
      <c r="U82" s="131">
        <f t="shared" si="13"/>
        <v>3.7846889952153111</v>
      </c>
    </row>
    <row r="83" spans="1:21" ht="16" thickBot="1" x14ac:dyDescent="0.3">
      <c r="A83" s="76" t="s">
        <v>88</v>
      </c>
      <c r="B83" s="76" t="s">
        <v>147</v>
      </c>
      <c r="C83" s="76" t="s">
        <v>152</v>
      </c>
      <c r="D83" s="76" t="s">
        <v>153</v>
      </c>
      <c r="E83" s="123">
        <v>2600</v>
      </c>
      <c r="F83" s="123">
        <v>2256</v>
      </c>
      <c r="G83" s="121">
        <f t="shared" si="4"/>
        <v>-344</v>
      </c>
      <c r="H83" s="138">
        <f t="shared" si="10"/>
        <v>-0.13230769230769232</v>
      </c>
      <c r="I83" s="92">
        <v>1855</v>
      </c>
      <c r="J83" s="88">
        <f t="shared" si="29"/>
        <v>-401</v>
      </c>
      <c r="K83" s="135">
        <f t="shared" si="32"/>
        <v>5.5851063829787231E-2</v>
      </c>
      <c r="L83" s="88">
        <f t="shared" si="24"/>
        <v>-745</v>
      </c>
      <c r="M83" s="139">
        <f t="shared" si="12"/>
        <v>-0.28653846153846152</v>
      </c>
      <c r="N83" s="93">
        <v>2500</v>
      </c>
      <c r="O83" s="89">
        <f t="shared" si="6"/>
        <v>645</v>
      </c>
      <c r="P83" s="135">
        <f t="shared" si="7"/>
        <v>0.34770889487870621</v>
      </c>
      <c r="Q83" s="78">
        <v>1900</v>
      </c>
      <c r="R83" s="148">
        <f t="shared" si="8"/>
        <v>-600</v>
      </c>
      <c r="S83" s="155">
        <f t="shared" si="17"/>
        <v>-0.24</v>
      </c>
      <c r="T83" s="44">
        <f t="shared" si="9"/>
        <v>-356</v>
      </c>
      <c r="U83" s="131">
        <f t="shared" si="13"/>
        <v>-0.15780141843971632</v>
      </c>
    </row>
    <row r="84" spans="1:21" ht="16" thickBot="1" x14ac:dyDescent="0.3">
      <c r="A84" s="76" t="s">
        <v>88</v>
      </c>
      <c r="B84" s="76" t="s">
        <v>147</v>
      </c>
      <c r="C84" s="76" t="s">
        <v>129</v>
      </c>
      <c r="D84" s="76" t="s">
        <v>130</v>
      </c>
      <c r="E84" s="123">
        <v>1550</v>
      </c>
      <c r="F84" s="123">
        <v>2066</v>
      </c>
      <c r="G84" s="121">
        <f t="shared" si="4"/>
        <v>516</v>
      </c>
      <c r="H84" s="138">
        <f t="shared" si="10"/>
        <v>0.3329032258064516</v>
      </c>
      <c r="I84" s="92">
        <v>1936</v>
      </c>
      <c r="J84" s="88">
        <f t="shared" si="29"/>
        <v>-130</v>
      </c>
      <c r="K84" s="135">
        <f t="shared" si="32"/>
        <v>6.0987415295256538E-2</v>
      </c>
      <c r="L84" s="88">
        <f t="shared" si="24"/>
        <v>386</v>
      </c>
      <c r="M84" s="139">
        <f t="shared" si="12"/>
        <v>0.24903225806451612</v>
      </c>
      <c r="N84" s="93">
        <v>2000</v>
      </c>
      <c r="O84" s="89">
        <f t="shared" si="6"/>
        <v>64</v>
      </c>
      <c r="P84" s="135">
        <f t="shared" si="7"/>
        <v>3.3057851239669422E-2</v>
      </c>
      <c r="Q84" s="78">
        <v>2000</v>
      </c>
      <c r="R84" s="148">
        <f t="shared" si="8"/>
        <v>0</v>
      </c>
      <c r="S84" s="155">
        <f t="shared" si="17"/>
        <v>0</v>
      </c>
      <c r="T84" s="44">
        <f t="shared" si="9"/>
        <v>-66</v>
      </c>
      <c r="U84" s="131">
        <f t="shared" si="13"/>
        <v>-3.1945788964181994E-2</v>
      </c>
    </row>
    <row r="85" spans="1:21" ht="16" thickBot="1" x14ac:dyDescent="0.3">
      <c r="A85" s="76" t="s">
        <v>88</v>
      </c>
      <c r="B85" s="76" t="s">
        <v>147</v>
      </c>
      <c r="C85" s="76" t="s">
        <v>154</v>
      </c>
      <c r="D85" s="76" t="s">
        <v>155</v>
      </c>
      <c r="E85" s="123">
        <v>2006</v>
      </c>
      <c r="F85" s="123">
        <v>818</v>
      </c>
      <c r="G85" s="121">
        <f t="shared" si="4"/>
        <v>-1188</v>
      </c>
      <c r="H85" s="138">
        <f t="shared" si="10"/>
        <v>-0.59222333000997007</v>
      </c>
      <c r="I85" s="92">
        <v>702</v>
      </c>
      <c r="J85" s="88">
        <f t="shared" si="29"/>
        <v>-116</v>
      </c>
      <c r="K85" s="135">
        <f t="shared" si="32"/>
        <v>0.15403422982885084</v>
      </c>
      <c r="L85" s="88">
        <f t="shared" si="24"/>
        <v>-1304</v>
      </c>
      <c r="M85" s="139">
        <f t="shared" si="12"/>
        <v>-0.65004985044865404</v>
      </c>
      <c r="N85" s="93">
        <v>1000</v>
      </c>
      <c r="O85" s="89">
        <f t="shared" si="6"/>
        <v>298</v>
      </c>
      <c r="P85" s="135">
        <f t="shared" si="7"/>
        <v>0.42450142450142453</v>
      </c>
      <c r="Q85" s="78">
        <v>1000</v>
      </c>
      <c r="R85" s="148">
        <f t="shared" si="8"/>
        <v>0</v>
      </c>
      <c r="S85" s="155">
        <f t="shared" si="17"/>
        <v>0</v>
      </c>
      <c r="T85" s="44">
        <f t="shared" si="9"/>
        <v>182</v>
      </c>
      <c r="U85" s="131">
        <f t="shared" si="13"/>
        <v>0.22249388753056235</v>
      </c>
    </row>
    <row r="86" spans="1:21" ht="16" thickBot="1" x14ac:dyDescent="0.3">
      <c r="A86" s="76" t="s">
        <v>88</v>
      </c>
      <c r="B86" s="76" t="s">
        <v>147</v>
      </c>
      <c r="C86" s="76" t="s">
        <v>119</v>
      </c>
      <c r="D86" s="76" t="s">
        <v>120</v>
      </c>
      <c r="E86" s="123"/>
      <c r="F86" s="123">
        <v>290</v>
      </c>
      <c r="G86" s="121">
        <f t="shared" si="4"/>
        <v>290</v>
      </c>
      <c r="H86" s="138"/>
      <c r="I86" s="92">
        <v>290</v>
      </c>
      <c r="J86" s="88">
        <f t="shared" si="29"/>
        <v>0</v>
      </c>
      <c r="K86" s="135">
        <f t="shared" si="32"/>
        <v>0.43448275862068964</v>
      </c>
      <c r="L86" s="88">
        <f t="shared" si="24"/>
        <v>290</v>
      </c>
      <c r="M86" s="139"/>
      <c r="N86" s="93">
        <v>77</v>
      </c>
      <c r="O86" s="89">
        <f t="shared" si="6"/>
        <v>-213</v>
      </c>
      <c r="P86" s="135">
        <f t="shared" si="7"/>
        <v>-0.73448275862068968</v>
      </c>
      <c r="Q86" s="78">
        <v>0</v>
      </c>
      <c r="R86" s="148">
        <f t="shared" si="8"/>
        <v>-77</v>
      </c>
      <c r="S86" s="155">
        <f t="shared" si="17"/>
        <v>-1</v>
      </c>
      <c r="T86" s="44">
        <f t="shared" si="9"/>
        <v>-290</v>
      </c>
      <c r="U86" s="131">
        <f t="shared" si="13"/>
        <v>-1</v>
      </c>
    </row>
    <row r="87" spans="1:21" ht="16" thickBot="1" x14ac:dyDescent="0.3">
      <c r="A87" s="76" t="s">
        <v>88</v>
      </c>
      <c r="B87" s="76" t="s">
        <v>147</v>
      </c>
      <c r="C87" s="76" t="s">
        <v>107</v>
      </c>
      <c r="D87" s="76" t="s">
        <v>108</v>
      </c>
      <c r="E87" s="123">
        <v>524</v>
      </c>
      <c r="F87" s="123">
        <v>732</v>
      </c>
      <c r="G87" s="121">
        <f t="shared" si="4"/>
        <v>208</v>
      </c>
      <c r="H87" s="138">
        <f t="shared" si="10"/>
        <v>0.39694656488549618</v>
      </c>
      <c r="I87" s="92">
        <v>4614</v>
      </c>
      <c r="J87" s="137">
        <f t="shared" si="29"/>
        <v>3882</v>
      </c>
      <c r="K87" s="135">
        <f t="shared" si="32"/>
        <v>0.1721311475409836</v>
      </c>
      <c r="L87" s="88">
        <f t="shared" si="24"/>
        <v>4090</v>
      </c>
      <c r="M87" s="139">
        <f t="shared" si="12"/>
        <v>7.8053435114503813</v>
      </c>
      <c r="N87" s="93">
        <v>750</v>
      </c>
      <c r="O87" s="89">
        <f t="shared" si="6"/>
        <v>-3864</v>
      </c>
      <c r="P87" s="135">
        <f t="shared" si="7"/>
        <v>-0.83745123537061117</v>
      </c>
      <c r="Q87" s="78">
        <v>750</v>
      </c>
      <c r="R87" s="148">
        <f t="shared" si="8"/>
        <v>0</v>
      </c>
      <c r="S87" s="155">
        <f t="shared" si="17"/>
        <v>0</v>
      </c>
      <c r="T87" s="44">
        <f t="shared" si="9"/>
        <v>18</v>
      </c>
      <c r="U87" s="131">
        <f t="shared" si="13"/>
        <v>2.4590163934426229E-2</v>
      </c>
    </row>
    <row r="88" spans="1:21" ht="16" thickBot="1" x14ac:dyDescent="0.3">
      <c r="A88" s="76" t="s">
        <v>88</v>
      </c>
      <c r="B88" s="76" t="s">
        <v>147</v>
      </c>
      <c r="C88" s="76" t="s">
        <v>156</v>
      </c>
      <c r="D88" s="76" t="s">
        <v>157</v>
      </c>
      <c r="E88" s="123">
        <v>3206</v>
      </c>
      <c r="F88" s="123">
        <v>2797</v>
      </c>
      <c r="G88" s="121">
        <f t="shared" si="4"/>
        <v>-409</v>
      </c>
      <c r="H88" s="138">
        <f t="shared" si="10"/>
        <v>-0.12757330006238304</v>
      </c>
      <c r="I88" s="92">
        <v>2681</v>
      </c>
      <c r="J88" s="88">
        <f t="shared" si="29"/>
        <v>-116</v>
      </c>
      <c r="K88" s="135">
        <f t="shared" si="32"/>
        <v>4.504826599928495E-2</v>
      </c>
      <c r="L88" s="88">
        <f t="shared" si="24"/>
        <v>-525</v>
      </c>
      <c r="M88" s="139">
        <f t="shared" si="12"/>
        <v>-0.16375545851528384</v>
      </c>
      <c r="N88" s="93">
        <v>3400</v>
      </c>
      <c r="O88" s="89">
        <f t="shared" si="6"/>
        <v>719</v>
      </c>
      <c r="P88" s="135">
        <f t="shared" si="7"/>
        <v>0.26818351361432302</v>
      </c>
      <c r="Q88" s="78">
        <v>2800</v>
      </c>
      <c r="R88" s="148">
        <f t="shared" si="8"/>
        <v>-600</v>
      </c>
      <c r="S88" s="155">
        <f t="shared" si="17"/>
        <v>-0.17647058823529413</v>
      </c>
      <c r="T88" s="44">
        <f t="shared" si="9"/>
        <v>3</v>
      </c>
      <c r="U88" s="131">
        <f t="shared" si="13"/>
        <v>1.0725777618877368E-3</v>
      </c>
    </row>
    <row r="89" spans="1:21" ht="16" thickBot="1" x14ac:dyDescent="0.3">
      <c r="A89" s="76" t="s">
        <v>88</v>
      </c>
      <c r="B89" s="76" t="s">
        <v>147</v>
      </c>
      <c r="C89" s="76" t="s">
        <v>158</v>
      </c>
      <c r="D89" s="76" t="s">
        <v>159</v>
      </c>
      <c r="E89" s="123">
        <v>6940</v>
      </c>
      <c r="F89" s="123">
        <v>10035</v>
      </c>
      <c r="G89" s="121">
        <f t="shared" si="4"/>
        <v>3095</v>
      </c>
      <c r="H89" s="138">
        <f t="shared" si="10"/>
        <v>0.44596541786743515</v>
      </c>
      <c r="I89" s="92">
        <v>7275</v>
      </c>
      <c r="J89" s="88">
        <f t="shared" si="29"/>
        <v>-2760</v>
      </c>
      <c r="K89" s="135">
        <f t="shared" si="32"/>
        <v>1.2556053811659192E-2</v>
      </c>
      <c r="L89" s="88">
        <f t="shared" si="24"/>
        <v>335</v>
      </c>
      <c r="M89" s="139">
        <f t="shared" si="12"/>
        <v>4.8270893371757925E-2</v>
      </c>
      <c r="N89" s="93">
        <v>6500</v>
      </c>
      <c r="O89" s="89">
        <f t="shared" si="6"/>
        <v>-775</v>
      </c>
      <c r="P89" s="135">
        <f t="shared" si="7"/>
        <v>-0.10652920962199312</v>
      </c>
      <c r="Q89" s="78">
        <v>7200</v>
      </c>
      <c r="R89" s="148">
        <f t="shared" si="8"/>
        <v>700</v>
      </c>
      <c r="S89" s="155">
        <f t="shared" si="17"/>
        <v>0.1076923076923077</v>
      </c>
      <c r="T89" s="44">
        <f t="shared" si="9"/>
        <v>-2835</v>
      </c>
      <c r="U89" s="131">
        <f t="shared" si="13"/>
        <v>-0.28251121076233182</v>
      </c>
    </row>
    <row r="90" spans="1:21" ht="16" thickBot="1" x14ac:dyDescent="0.3">
      <c r="A90" s="76" t="s">
        <v>88</v>
      </c>
      <c r="B90" s="76" t="s">
        <v>147</v>
      </c>
      <c r="C90" s="76" t="s">
        <v>160</v>
      </c>
      <c r="D90" s="76" t="s">
        <v>161</v>
      </c>
      <c r="E90" s="123">
        <v>1833</v>
      </c>
      <c r="F90" s="123">
        <v>2506</v>
      </c>
      <c r="G90" s="121">
        <f t="shared" si="4"/>
        <v>673</v>
      </c>
      <c r="H90" s="138">
        <f t="shared" si="10"/>
        <v>0.36715766503000546</v>
      </c>
      <c r="I90" s="92">
        <v>6027</v>
      </c>
      <c r="J90" s="137">
        <f t="shared" si="29"/>
        <v>3521</v>
      </c>
      <c r="K90" s="135">
        <f t="shared" si="32"/>
        <v>5.027932960893855E-2</v>
      </c>
      <c r="L90" s="88">
        <f t="shared" si="24"/>
        <v>4194</v>
      </c>
      <c r="M90" s="139">
        <f t="shared" si="12"/>
        <v>2.2880523731587563</v>
      </c>
      <c r="N90" s="93">
        <v>1750</v>
      </c>
      <c r="O90" s="89">
        <f t="shared" si="6"/>
        <v>-4277</v>
      </c>
      <c r="P90" s="135">
        <f t="shared" si="7"/>
        <v>-0.70963995354239262</v>
      </c>
      <c r="Q90" s="78">
        <v>1750</v>
      </c>
      <c r="R90" s="148">
        <f t="shared" si="8"/>
        <v>0</v>
      </c>
      <c r="S90" s="155">
        <f t="shared" si="17"/>
        <v>0</v>
      </c>
      <c r="T90" s="44">
        <f t="shared" si="9"/>
        <v>-756</v>
      </c>
      <c r="U90" s="131">
        <f t="shared" si="13"/>
        <v>-0.3016759776536313</v>
      </c>
    </row>
    <row r="91" spans="1:21" ht="16" thickBot="1" x14ac:dyDescent="0.4">
      <c r="A91" s="157" t="s">
        <v>193</v>
      </c>
      <c r="B91" s="158"/>
      <c r="C91" s="158"/>
      <c r="D91" s="159"/>
      <c r="E91" s="122">
        <f>SUM(E78:E90)</f>
        <v>32616</v>
      </c>
      <c r="F91" s="122">
        <f>SUM(F78:F90)</f>
        <v>30025</v>
      </c>
      <c r="G91" s="121">
        <f t="shared" ref="G91:G108" si="33">F91-E91</f>
        <v>-2591</v>
      </c>
      <c r="H91" s="138">
        <f t="shared" ref="H91:H108" si="34">G91/E91</f>
        <v>-7.9439538876624971E-2</v>
      </c>
      <c r="I91" s="94">
        <f>SUM(I78:I90)</f>
        <v>33398</v>
      </c>
      <c r="J91" s="137">
        <f t="shared" ref="J91:J108" si="35">I91-F91</f>
        <v>3373</v>
      </c>
      <c r="K91" s="135">
        <f t="shared" ref="K91:K105" si="36">126/F91</f>
        <v>4.1965029142381352E-3</v>
      </c>
      <c r="L91" s="88">
        <f>SUM(L78:L90)</f>
        <v>782</v>
      </c>
      <c r="M91" s="139">
        <f t="shared" ref="M91:M108" si="37">L91/E91</f>
        <v>2.3975962717684571E-2</v>
      </c>
      <c r="N91" s="94">
        <f t="shared" ref="N91:Q91" si="38">SUM(N78:N90)</f>
        <v>29445</v>
      </c>
      <c r="O91" s="89">
        <f t="shared" ref="O91:O108" si="39">N91-I91</f>
        <v>-3953</v>
      </c>
      <c r="P91" s="135">
        <f t="shared" ref="P91:P108" si="40">O91/I91</f>
        <v>-0.11836038086112941</v>
      </c>
      <c r="Q91" s="94">
        <f t="shared" si="38"/>
        <v>28520.945349999998</v>
      </c>
      <c r="R91" s="148">
        <f t="shared" ref="R91:R108" si="41">Q91-N91</f>
        <v>-924.05465000000186</v>
      </c>
      <c r="S91" s="155">
        <f t="shared" si="17"/>
        <v>-3.1382395992528504E-2</v>
      </c>
      <c r="T91" s="44">
        <f t="shared" ref="T91:T108" si="42">Q91-F91</f>
        <v>-1504.0546500000019</v>
      </c>
      <c r="U91" s="131">
        <f t="shared" ref="U91:U108" si="43">T91/F91</f>
        <v>-5.0093410491257345E-2</v>
      </c>
    </row>
    <row r="92" spans="1:21" ht="16" thickBot="1" x14ac:dyDescent="0.3">
      <c r="A92" s="71" t="s">
        <v>88</v>
      </c>
      <c r="B92" s="71" t="s">
        <v>162</v>
      </c>
      <c r="C92" s="71" t="s">
        <v>148</v>
      </c>
      <c r="D92" s="71" t="s">
        <v>149</v>
      </c>
      <c r="E92" s="121">
        <v>17811</v>
      </c>
      <c r="F92" s="121">
        <v>11052</v>
      </c>
      <c r="G92" s="121">
        <f t="shared" si="33"/>
        <v>-6759</v>
      </c>
      <c r="H92" s="138">
        <f t="shared" si="34"/>
        <v>-0.3794845881758464</v>
      </c>
      <c r="I92" s="88">
        <v>9342</v>
      </c>
      <c r="J92" s="88">
        <f t="shared" si="35"/>
        <v>-1710</v>
      </c>
      <c r="K92" s="135">
        <f t="shared" si="36"/>
        <v>1.1400651465798045E-2</v>
      </c>
      <c r="L92" s="88">
        <f t="shared" ref="L92:L108" si="44">I92-E92</f>
        <v>-8469</v>
      </c>
      <c r="M92" s="139">
        <f t="shared" si="37"/>
        <v>-0.47549267306720566</v>
      </c>
      <c r="N92" s="89">
        <f>14935+4</f>
        <v>14939</v>
      </c>
      <c r="O92" s="89">
        <f t="shared" si="39"/>
        <v>5597</v>
      </c>
      <c r="P92" s="135">
        <f t="shared" si="40"/>
        <v>0.59912224363091415</v>
      </c>
      <c r="Q92" s="74">
        <v>8100</v>
      </c>
      <c r="R92" s="148">
        <f t="shared" si="41"/>
        <v>-6839</v>
      </c>
      <c r="S92" s="155">
        <f t="shared" si="17"/>
        <v>-0.45779503313474795</v>
      </c>
      <c r="T92" s="44">
        <f t="shared" si="42"/>
        <v>-2952</v>
      </c>
      <c r="U92" s="131">
        <f t="shared" si="43"/>
        <v>-0.26710097719869708</v>
      </c>
    </row>
    <row r="93" spans="1:21" ht="16" thickBot="1" x14ac:dyDescent="0.3">
      <c r="A93" s="76" t="s">
        <v>88</v>
      </c>
      <c r="B93" s="76" t="s">
        <v>162</v>
      </c>
      <c r="C93" s="76" t="s">
        <v>99</v>
      </c>
      <c r="D93" s="76" t="s">
        <v>100</v>
      </c>
      <c r="E93" s="123">
        <v>1363</v>
      </c>
      <c r="F93" s="123">
        <v>856</v>
      </c>
      <c r="G93" s="121">
        <f t="shared" si="33"/>
        <v>-507</v>
      </c>
      <c r="H93" s="138">
        <f t="shared" si="34"/>
        <v>-0.37197358767424799</v>
      </c>
      <c r="I93" s="92">
        <v>714</v>
      </c>
      <c r="J93" s="88">
        <f t="shared" si="35"/>
        <v>-142</v>
      </c>
      <c r="K93" s="135">
        <f t="shared" si="36"/>
        <v>0.14719626168224298</v>
      </c>
      <c r="L93" s="88">
        <f t="shared" si="44"/>
        <v>-649</v>
      </c>
      <c r="M93" s="139">
        <f t="shared" si="37"/>
        <v>-0.47615553925165077</v>
      </c>
      <c r="N93" s="93">
        <v>1143</v>
      </c>
      <c r="O93" s="89">
        <f t="shared" si="39"/>
        <v>429</v>
      </c>
      <c r="P93" s="135">
        <f t="shared" si="40"/>
        <v>0.60084033613445376</v>
      </c>
      <c r="Q93" s="78">
        <f>Q92*0.0765</f>
        <v>619.65</v>
      </c>
      <c r="R93" s="148">
        <f t="shared" si="41"/>
        <v>-523.35</v>
      </c>
      <c r="S93" s="155">
        <f t="shared" si="17"/>
        <v>-0.45787401574803149</v>
      </c>
      <c r="T93" s="44">
        <f t="shared" si="42"/>
        <v>-236.35000000000002</v>
      </c>
      <c r="U93" s="131">
        <f t="shared" si="43"/>
        <v>-0.2761098130841122</v>
      </c>
    </row>
    <row r="94" spans="1:21" ht="16" thickBot="1" x14ac:dyDescent="0.3">
      <c r="A94" s="76" t="s">
        <v>88</v>
      </c>
      <c r="B94" s="76" t="s">
        <v>162</v>
      </c>
      <c r="C94" s="76" t="s">
        <v>105</v>
      </c>
      <c r="D94" s="76" t="s">
        <v>106</v>
      </c>
      <c r="E94" s="123">
        <v>2821</v>
      </c>
      <c r="F94" s="123">
        <v>2379</v>
      </c>
      <c r="G94" s="121">
        <f t="shared" si="33"/>
        <v>-442</v>
      </c>
      <c r="H94" s="138">
        <f t="shared" si="34"/>
        <v>-0.15668202764976957</v>
      </c>
      <c r="I94" s="92">
        <v>2641</v>
      </c>
      <c r="J94" s="88">
        <f t="shared" si="35"/>
        <v>262</v>
      </c>
      <c r="K94" s="135">
        <f t="shared" si="36"/>
        <v>5.2963430012610342E-2</v>
      </c>
      <c r="L94" s="88">
        <f t="shared" si="44"/>
        <v>-180</v>
      </c>
      <c r="M94" s="139">
        <f t="shared" si="37"/>
        <v>-6.3807160581354133E-2</v>
      </c>
      <c r="N94" s="93">
        <v>2500</v>
      </c>
      <c r="O94" s="89">
        <f t="shared" si="39"/>
        <v>-141</v>
      </c>
      <c r="P94" s="135">
        <f t="shared" si="40"/>
        <v>-5.3388867853085956E-2</v>
      </c>
      <c r="Q94" s="78">
        <v>2500</v>
      </c>
      <c r="R94" s="148">
        <f t="shared" si="41"/>
        <v>0</v>
      </c>
      <c r="S94" s="155">
        <f t="shared" si="17"/>
        <v>0</v>
      </c>
      <c r="T94" s="44">
        <f t="shared" si="42"/>
        <v>121</v>
      </c>
      <c r="U94" s="131">
        <f t="shared" si="43"/>
        <v>5.086170659941152E-2</v>
      </c>
    </row>
    <row r="95" spans="1:21" ht="16" thickBot="1" x14ac:dyDescent="0.3">
      <c r="A95" s="76" t="s">
        <v>88</v>
      </c>
      <c r="B95" s="76" t="s">
        <v>162</v>
      </c>
      <c r="C95" s="76" t="s">
        <v>129</v>
      </c>
      <c r="D95" s="76" t="s">
        <v>130</v>
      </c>
      <c r="E95" s="123">
        <v>1084</v>
      </c>
      <c r="F95" s="123">
        <v>800</v>
      </c>
      <c r="G95" s="121">
        <f t="shared" si="33"/>
        <v>-284</v>
      </c>
      <c r="H95" s="138">
        <f t="shared" si="34"/>
        <v>-0.26199261992619927</v>
      </c>
      <c r="I95" s="92">
        <v>0</v>
      </c>
      <c r="J95" s="88">
        <f t="shared" si="35"/>
        <v>-800</v>
      </c>
      <c r="K95" s="135">
        <f t="shared" si="36"/>
        <v>0.1575</v>
      </c>
      <c r="L95" s="88">
        <f t="shared" si="44"/>
        <v>-1084</v>
      </c>
      <c r="M95" s="139">
        <f t="shared" si="37"/>
        <v>-1</v>
      </c>
      <c r="N95" s="93">
        <v>800</v>
      </c>
      <c r="O95" s="89">
        <f t="shared" si="39"/>
        <v>800</v>
      </c>
      <c r="P95" s="135" t="e">
        <f t="shared" si="40"/>
        <v>#DIV/0!</v>
      </c>
      <c r="Q95" s="78">
        <v>800</v>
      </c>
      <c r="R95" s="148">
        <f t="shared" si="41"/>
        <v>0</v>
      </c>
      <c r="S95" s="155">
        <f t="shared" si="17"/>
        <v>0</v>
      </c>
      <c r="T95" s="44">
        <f t="shared" si="42"/>
        <v>0</v>
      </c>
      <c r="U95" s="131">
        <f t="shared" si="43"/>
        <v>0</v>
      </c>
    </row>
    <row r="96" spans="1:21" ht="16" thickBot="1" x14ac:dyDescent="0.3">
      <c r="A96" s="76" t="s">
        <v>88</v>
      </c>
      <c r="B96" s="76" t="s">
        <v>162</v>
      </c>
      <c r="C96" s="76" t="s">
        <v>163</v>
      </c>
      <c r="D96" s="76" t="s">
        <v>164</v>
      </c>
      <c r="E96" s="123"/>
      <c r="F96" s="123">
        <v>4167</v>
      </c>
      <c r="G96" s="121">
        <f t="shared" si="33"/>
        <v>4167</v>
      </c>
      <c r="H96" s="138"/>
      <c r="I96" s="92">
        <v>4660</v>
      </c>
      <c r="J96" s="88">
        <f t="shared" si="35"/>
        <v>493</v>
      </c>
      <c r="K96" s="135">
        <f t="shared" si="36"/>
        <v>3.0237580993520519E-2</v>
      </c>
      <c r="L96" s="88">
        <f t="shared" si="44"/>
        <v>4660</v>
      </c>
      <c r="M96" s="139"/>
      <c r="N96" s="93">
        <v>4000</v>
      </c>
      <c r="O96" s="89">
        <f t="shared" si="39"/>
        <v>-660</v>
      </c>
      <c r="P96" s="135">
        <f t="shared" si="40"/>
        <v>-0.14163090128755365</v>
      </c>
      <c r="Q96" s="78">
        <v>4660</v>
      </c>
      <c r="R96" s="148">
        <f t="shared" si="41"/>
        <v>660</v>
      </c>
      <c r="S96" s="155">
        <f t="shared" ref="S96:S108" si="45">R96/N96</f>
        <v>0.16500000000000001</v>
      </c>
      <c r="T96" s="44">
        <f t="shared" si="42"/>
        <v>493</v>
      </c>
      <c r="U96" s="131">
        <f t="shared" si="43"/>
        <v>0.11831053515718742</v>
      </c>
    </row>
    <row r="97" spans="1:21" ht="16" thickBot="1" x14ac:dyDescent="0.3">
      <c r="A97" s="76" t="s">
        <v>88</v>
      </c>
      <c r="B97" s="76" t="s">
        <v>162</v>
      </c>
      <c r="C97" s="76">
        <v>5730</v>
      </c>
      <c r="D97" s="76" t="s">
        <v>165</v>
      </c>
      <c r="E97" s="116"/>
      <c r="F97" s="116">
        <v>5000</v>
      </c>
      <c r="G97" s="121">
        <f t="shared" si="33"/>
        <v>5000</v>
      </c>
      <c r="H97" s="138"/>
      <c r="I97" s="72">
        <v>0</v>
      </c>
      <c r="J97" s="88">
        <f t="shared" si="35"/>
        <v>-5000</v>
      </c>
      <c r="K97" s="135">
        <f t="shared" si="36"/>
        <v>2.52E-2</v>
      </c>
      <c r="L97" s="88">
        <f t="shared" si="44"/>
        <v>0</v>
      </c>
      <c r="M97" s="139"/>
      <c r="N97" s="95">
        <v>0</v>
      </c>
      <c r="O97" s="89">
        <f t="shared" si="39"/>
        <v>0</v>
      </c>
      <c r="P97" s="135"/>
      <c r="Q97" s="82">
        <v>0</v>
      </c>
      <c r="R97" s="148">
        <f t="shared" si="41"/>
        <v>0</v>
      </c>
      <c r="S97" s="155"/>
      <c r="T97" s="44">
        <f t="shared" si="42"/>
        <v>-5000</v>
      </c>
      <c r="U97" s="131">
        <f t="shared" si="43"/>
        <v>-1</v>
      </c>
    </row>
    <row r="98" spans="1:21" ht="16" thickBot="1" x14ac:dyDescent="0.4">
      <c r="A98" s="157" t="s">
        <v>194</v>
      </c>
      <c r="B98" s="158"/>
      <c r="C98" s="158"/>
      <c r="D98" s="159"/>
      <c r="E98" s="122">
        <f>SUM(E92:E97)</f>
        <v>23079</v>
      </c>
      <c r="F98" s="122">
        <f>SUM(F92:F97)</f>
        <v>24254</v>
      </c>
      <c r="G98" s="121">
        <f t="shared" si="33"/>
        <v>1175</v>
      </c>
      <c r="H98" s="138">
        <f t="shared" si="34"/>
        <v>5.0912084579054551E-2</v>
      </c>
      <c r="I98" s="94">
        <f>SUM(I92:I97)</f>
        <v>17357</v>
      </c>
      <c r="J98" s="88">
        <f t="shared" si="35"/>
        <v>-6897</v>
      </c>
      <c r="K98" s="135">
        <f t="shared" si="36"/>
        <v>5.1950193782468873E-3</v>
      </c>
      <c r="L98" s="88">
        <f t="shared" si="44"/>
        <v>-5722</v>
      </c>
      <c r="M98" s="139">
        <f t="shared" si="37"/>
        <v>-0.24793101954157459</v>
      </c>
      <c r="N98" s="94">
        <f t="shared" ref="N98:Q98" si="46">SUM(N92:N97)</f>
        <v>23382</v>
      </c>
      <c r="O98" s="89">
        <f t="shared" si="39"/>
        <v>6025</v>
      </c>
      <c r="P98" s="135">
        <f t="shared" si="40"/>
        <v>0.34712219853661347</v>
      </c>
      <c r="Q98" s="94">
        <f t="shared" si="46"/>
        <v>16679.650000000001</v>
      </c>
      <c r="R98" s="148">
        <f t="shared" si="41"/>
        <v>-6702.3499999999985</v>
      </c>
      <c r="S98" s="155">
        <f t="shared" si="45"/>
        <v>-0.28664571037550246</v>
      </c>
      <c r="T98" s="44">
        <f t="shared" si="42"/>
        <v>-7574.3499999999985</v>
      </c>
      <c r="U98" s="131">
        <f t="shared" si="43"/>
        <v>-0.31229281767955797</v>
      </c>
    </row>
    <row r="99" spans="1:21" ht="16" thickBot="1" x14ac:dyDescent="0.3">
      <c r="A99" s="71" t="s">
        <v>88</v>
      </c>
      <c r="B99" s="71" t="s">
        <v>166</v>
      </c>
      <c r="C99" s="71" t="s">
        <v>116</v>
      </c>
      <c r="D99" s="71" t="s">
        <v>117</v>
      </c>
      <c r="E99" s="121"/>
      <c r="F99" s="121">
        <v>17</v>
      </c>
      <c r="G99" s="121">
        <f t="shared" si="33"/>
        <v>17</v>
      </c>
      <c r="H99" s="138"/>
      <c r="I99" s="88">
        <v>17</v>
      </c>
      <c r="J99" s="88">
        <f t="shared" si="35"/>
        <v>0</v>
      </c>
      <c r="K99" s="135">
        <f t="shared" si="36"/>
        <v>7.4117647058823533</v>
      </c>
      <c r="L99" s="88">
        <f t="shared" si="44"/>
        <v>17</v>
      </c>
      <c r="M99" s="139"/>
      <c r="N99" s="89">
        <v>17</v>
      </c>
      <c r="O99" s="89">
        <f t="shared" si="39"/>
        <v>0</v>
      </c>
      <c r="P99" s="135">
        <f t="shared" si="40"/>
        <v>0</v>
      </c>
      <c r="Q99" s="74">
        <v>19</v>
      </c>
      <c r="R99" s="148">
        <f t="shared" si="41"/>
        <v>2</v>
      </c>
      <c r="S99" s="155">
        <f t="shared" si="45"/>
        <v>0.11764705882352941</v>
      </c>
      <c r="T99" s="44">
        <f t="shared" si="42"/>
        <v>2</v>
      </c>
      <c r="U99" s="131">
        <f t="shared" si="43"/>
        <v>0.11764705882352941</v>
      </c>
    </row>
    <row r="100" spans="1:21" ht="16" thickBot="1" x14ac:dyDescent="0.3">
      <c r="A100" s="76" t="s">
        <v>88</v>
      </c>
      <c r="B100" s="76" t="s">
        <v>166</v>
      </c>
      <c r="C100" s="76" t="s">
        <v>167</v>
      </c>
      <c r="D100" s="76" t="s">
        <v>168</v>
      </c>
      <c r="E100" s="123">
        <v>665</v>
      </c>
      <c r="F100" s="123">
        <v>175</v>
      </c>
      <c r="G100" s="121">
        <f t="shared" si="33"/>
        <v>-490</v>
      </c>
      <c r="H100" s="138">
        <f t="shared" si="34"/>
        <v>-0.73684210526315785</v>
      </c>
      <c r="I100" s="92">
        <v>164</v>
      </c>
      <c r="J100" s="88">
        <f t="shared" si="35"/>
        <v>-11</v>
      </c>
      <c r="K100" s="135">
        <f t="shared" si="36"/>
        <v>0.72</v>
      </c>
      <c r="L100" s="88">
        <f t="shared" si="44"/>
        <v>-501</v>
      </c>
      <c r="M100" s="139">
        <f t="shared" si="37"/>
        <v>-0.75338345864661649</v>
      </c>
      <c r="N100" s="93">
        <v>250</v>
      </c>
      <c r="O100" s="89">
        <f t="shared" si="39"/>
        <v>86</v>
      </c>
      <c r="P100" s="135">
        <f t="shared" si="40"/>
        <v>0.52439024390243905</v>
      </c>
      <c r="Q100" s="78">
        <v>250</v>
      </c>
      <c r="R100" s="148">
        <f t="shared" si="41"/>
        <v>0</v>
      </c>
      <c r="S100" s="155">
        <f t="shared" si="45"/>
        <v>0</v>
      </c>
      <c r="T100" s="44">
        <f t="shared" si="42"/>
        <v>75</v>
      </c>
      <c r="U100" s="131">
        <f t="shared" si="43"/>
        <v>0.42857142857142855</v>
      </c>
    </row>
    <row r="101" spans="1:21" ht="16" thickBot="1" x14ac:dyDescent="0.4">
      <c r="A101" s="157" t="s">
        <v>195</v>
      </c>
      <c r="B101" s="158"/>
      <c r="C101" s="158"/>
      <c r="D101" s="159"/>
      <c r="E101" s="122"/>
      <c r="F101" s="122"/>
      <c r="G101" s="121">
        <f t="shared" si="33"/>
        <v>0</v>
      </c>
      <c r="H101" s="138"/>
      <c r="I101" s="94">
        <f>SUM(I99:I100)</f>
        <v>181</v>
      </c>
      <c r="J101" s="88">
        <f t="shared" si="35"/>
        <v>181</v>
      </c>
      <c r="K101" s="135"/>
      <c r="L101" s="88">
        <f t="shared" si="44"/>
        <v>181</v>
      </c>
      <c r="M101" s="139"/>
      <c r="N101" s="94">
        <v>267</v>
      </c>
      <c r="O101" s="89">
        <f t="shared" si="39"/>
        <v>86</v>
      </c>
      <c r="P101" s="135">
        <f t="shared" si="40"/>
        <v>0.47513812154696133</v>
      </c>
      <c r="Q101" s="94">
        <f t="shared" ref="Q101" si="47">SUM(Q99:Q100)</f>
        <v>269</v>
      </c>
      <c r="R101" s="148">
        <f t="shared" si="41"/>
        <v>2</v>
      </c>
      <c r="S101" s="155">
        <f t="shared" si="45"/>
        <v>7.4906367041198503E-3</v>
      </c>
      <c r="T101" s="44">
        <f t="shared" si="42"/>
        <v>269</v>
      </c>
      <c r="U101" s="131"/>
    </row>
    <row r="102" spans="1:21" ht="16" thickBot="1" x14ac:dyDescent="0.3">
      <c r="A102" s="71" t="s">
        <v>88</v>
      </c>
      <c r="B102" s="71" t="s">
        <v>169</v>
      </c>
      <c r="C102" s="71" t="s">
        <v>170</v>
      </c>
      <c r="D102" s="71" t="s">
        <v>171</v>
      </c>
      <c r="E102" s="121">
        <v>5000</v>
      </c>
      <c r="F102" s="121">
        <v>5000</v>
      </c>
      <c r="G102" s="121">
        <f t="shared" si="33"/>
        <v>0</v>
      </c>
      <c r="H102" s="138">
        <f t="shared" si="34"/>
        <v>0</v>
      </c>
      <c r="I102" s="88">
        <v>5000</v>
      </c>
      <c r="J102" s="88">
        <f t="shared" si="35"/>
        <v>0</v>
      </c>
      <c r="K102" s="135">
        <f t="shared" si="36"/>
        <v>2.52E-2</v>
      </c>
      <c r="L102" s="88">
        <f t="shared" si="44"/>
        <v>0</v>
      </c>
      <c r="M102" s="139">
        <f t="shared" si="37"/>
        <v>0</v>
      </c>
      <c r="N102" s="89">
        <v>5000</v>
      </c>
      <c r="O102" s="89">
        <f t="shared" si="39"/>
        <v>0</v>
      </c>
      <c r="P102" s="135">
        <f t="shared" si="40"/>
        <v>0</v>
      </c>
      <c r="Q102" s="74">
        <v>0</v>
      </c>
      <c r="R102" s="148">
        <f t="shared" si="41"/>
        <v>-5000</v>
      </c>
      <c r="S102" s="155">
        <f t="shared" si="45"/>
        <v>-1</v>
      </c>
      <c r="T102" s="44">
        <f t="shared" si="42"/>
        <v>-5000</v>
      </c>
      <c r="U102" s="131">
        <f t="shared" si="43"/>
        <v>-1</v>
      </c>
    </row>
    <row r="103" spans="1:21" ht="16" thickBot="1" x14ac:dyDescent="0.3">
      <c r="A103" s="76" t="s">
        <v>88</v>
      </c>
      <c r="B103" s="76" t="s">
        <v>169</v>
      </c>
      <c r="C103" s="76" t="s">
        <v>172</v>
      </c>
      <c r="D103" s="76" t="s">
        <v>173</v>
      </c>
      <c r="E103" s="123">
        <v>1948</v>
      </c>
      <c r="F103" s="123">
        <v>257</v>
      </c>
      <c r="G103" s="121">
        <f t="shared" si="33"/>
        <v>-1691</v>
      </c>
      <c r="H103" s="138">
        <f t="shared" si="34"/>
        <v>-0.86806981519507187</v>
      </c>
      <c r="I103" s="92">
        <v>220</v>
      </c>
      <c r="J103" s="88">
        <f t="shared" si="35"/>
        <v>-37</v>
      </c>
      <c r="K103" s="135">
        <f t="shared" si="36"/>
        <v>0.49027237354085601</v>
      </c>
      <c r="L103" s="88">
        <f t="shared" si="44"/>
        <v>-1728</v>
      </c>
      <c r="M103" s="139">
        <f t="shared" si="37"/>
        <v>-0.88706365503080087</v>
      </c>
      <c r="N103" s="93">
        <v>199</v>
      </c>
      <c r="O103" s="89">
        <f t="shared" si="39"/>
        <v>-21</v>
      </c>
      <c r="P103" s="135">
        <f t="shared" si="40"/>
        <v>-9.5454545454545459E-2</v>
      </c>
      <c r="Q103" s="78">
        <v>0</v>
      </c>
      <c r="R103" s="148">
        <f t="shared" si="41"/>
        <v>-199</v>
      </c>
      <c r="S103" s="155">
        <f t="shared" si="45"/>
        <v>-1</v>
      </c>
      <c r="T103" s="44">
        <f t="shared" si="42"/>
        <v>-257</v>
      </c>
      <c r="U103" s="131">
        <f t="shared" si="43"/>
        <v>-1</v>
      </c>
    </row>
    <row r="104" spans="1:21" ht="16" thickBot="1" x14ac:dyDescent="0.3">
      <c r="A104" s="76" t="s">
        <v>88</v>
      </c>
      <c r="B104" s="76" t="s">
        <v>169</v>
      </c>
      <c r="C104" s="76" t="s">
        <v>174</v>
      </c>
      <c r="D104" s="76" t="s">
        <v>175</v>
      </c>
      <c r="E104" s="123"/>
      <c r="F104" s="123">
        <v>1650</v>
      </c>
      <c r="G104" s="121">
        <f t="shared" si="33"/>
        <v>1650</v>
      </c>
      <c r="H104" s="138"/>
      <c r="I104" s="92">
        <v>1650</v>
      </c>
      <c r="J104" s="88">
        <f t="shared" si="35"/>
        <v>0</v>
      </c>
      <c r="K104" s="135">
        <f t="shared" si="36"/>
        <v>7.636363636363637E-2</v>
      </c>
      <c r="L104" s="88">
        <f t="shared" si="44"/>
        <v>1650</v>
      </c>
      <c r="M104" s="139"/>
      <c r="N104" s="93">
        <v>1650</v>
      </c>
      <c r="O104" s="89">
        <f t="shared" si="39"/>
        <v>0</v>
      </c>
      <c r="P104" s="135">
        <f t="shared" si="40"/>
        <v>0</v>
      </c>
      <c r="Q104" s="78">
        <v>1650</v>
      </c>
      <c r="R104" s="148">
        <f t="shared" si="41"/>
        <v>0</v>
      </c>
      <c r="S104" s="155">
        <f t="shared" si="45"/>
        <v>0</v>
      </c>
      <c r="T104" s="44">
        <f t="shared" si="42"/>
        <v>0</v>
      </c>
      <c r="U104" s="131">
        <f t="shared" si="43"/>
        <v>0</v>
      </c>
    </row>
    <row r="105" spans="1:21" ht="16" thickBot="1" x14ac:dyDescent="0.4">
      <c r="A105" s="157" t="s">
        <v>196</v>
      </c>
      <c r="B105" s="158"/>
      <c r="C105" s="158"/>
      <c r="D105" s="159"/>
      <c r="E105" s="122">
        <f>E102+E103</f>
        <v>6948</v>
      </c>
      <c r="F105" s="122">
        <f>F102+F103</f>
        <v>5257</v>
      </c>
      <c r="G105" s="121">
        <f t="shared" si="33"/>
        <v>-1691</v>
      </c>
      <c r="H105" s="138">
        <f t="shared" si="34"/>
        <v>-0.24337938975244675</v>
      </c>
      <c r="I105" s="94">
        <f>SUM(I102:I104)</f>
        <v>6870</v>
      </c>
      <c r="J105" s="137">
        <f t="shared" si="35"/>
        <v>1613</v>
      </c>
      <c r="K105" s="135">
        <f t="shared" si="36"/>
        <v>2.3968042609853527E-2</v>
      </c>
      <c r="L105" s="88">
        <f t="shared" si="44"/>
        <v>-78</v>
      </c>
      <c r="M105" s="139">
        <f t="shared" si="37"/>
        <v>-1.1226252158894647E-2</v>
      </c>
      <c r="N105" s="94">
        <v>6845</v>
      </c>
      <c r="O105" s="89">
        <f t="shared" si="39"/>
        <v>-25</v>
      </c>
      <c r="P105" s="135">
        <f t="shared" si="40"/>
        <v>-3.6390101892285298E-3</v>
      </c>
      <c r="Q105" s="94">
        <f>SUM(Q102:Q104)</f>
        <v>1650</v>
      </c>
      <c r="R105" s="148">
        <f t="shared" si="41"/>
        <v>-5195</v>
      </c>
      <c r="S105" s="155">
        <f t="shared" si="45"/>
        <v>-0.75894813732651567</v>
      </c>
      <c r="T105" s="44">
        <f t="shared" si="42"/>
        <v>-3607</v>
      </c>
      <c r="U105" s="131">
        <f t="shared" si="43"/>
        <v>-0.68613277534715622</v>
      </c>
    </row>
    <row r="106" spans="1:21" ht="16" thickBot="1" x14ac:dyDescent="0.4">
      <c r="A106" s="76" t="s">
        <v>88</v>
      </c>
      <c r="B106" s="60" t="s">
        <v>176</v>
      </c>
      <c r="C106" s="96">
        <v>5999</v>
      </c>
      <c r="D106" s="97" t="s">
        <v>177</v>
      </c>
      <c r="G106" s="121">
        <f t="shared" si="33"/>
        <v>0</v>
      </c>
      <c r="H106" s="138"/>
      <c r="I106" s="98">
        <v>0</v>
      </c>
      <c r="J106" s="88">
        <f t="shared" si="35"/>
        <v>0</v>
      </c>
      <c r="K106" s="135"/>
      <c r="L106" s="88">
        <f t="shared" si="44"/>
        <v>0</v>
      </c>
      <c r="M106" s="139"/>
      <c r="N106" s="98">
        <v>0</v>
      </c>
      <c r="O106" s="89">
        <f t="shared" si="39"/>
        <v>0</v>
      </c>
      <c r="P106" s="135"/>
      <c r="Q106" s="99"/>
      <c r="R106" s="148">
        <f t="shared" si="41"/>
        <v>0</v>
      </c>
      <c r="S106" s="155"/>
      <c r="T106" s="44">
        <f t="shared" si="42"/>
        <v>0</v>
      </c>
      <c r="U106" s="131"/>
    </row>
    <row r="107" spans="1:21" ht="16" thickBot="1" x14ac:dyDescent="0.4">
      <c r="A107" s="157" t="s">
        <v>198</v>
      </c>
      <c r="B107" s="158"/>
      <c r="C107" s="158"/>
      <c r="D107" s="159"/>
      <c r="G107" s="121">
        <f t="shared" si="33"/>
        <v>0</v>
      </c>
      <c r="H107" s="138"/>
      <c r="I107" s="94">
        <f t="shared" ref="I107:Q107" si="48">SUM(I106)</f>
        <v>0</v>
      </c>
      <c r="J107" s="88">
        <f t="shared" si="35"/>
        <v>0</v>
      </c>
      <c r="K107" s="135"/>
      <c r="L107" s="88">
        <f t="shared" si="44"/>
        <v>0</v>
      </c>
      <c r="M107" s="139"/>
      <c r="N107" s="94">
        <f t="shared" si="48"/>
        <v>0</v>
      </c>
      <c r="O107" s="89">
        <f t="shared" si="39"/>
        <v>0</v>
      </c>
      <c r="P107" s="135"/>
      <c r="Q107" s="94">
        <f t="shared" si="48"/>
        <v>0</v>
      </c>
      <c r="R107" s="148">
        <f t="shared" si="41"/>
        <v>0</v>
      </c>
      <c r="S107" s="155"/>
      <c r="T107" s="44">
        <f t="shared" si="42"/>
        <v>0</v>
      </c>
      <c r="U107" s="131"/>
    </row>
    <row r="108" spans="1:21" ht="16" thickBot="1" x14ac:dyDescent="0.4">
      <c r="A108" s="100" t="s">
        <v>197</v>
      </c>
      <c r="B108" s="101"/>
      <c r="C108" s="101"/>
      <c r="D108" s="102"/>
      <c r="E108" s="124">
        <f>SUM(E30+E44+E56+E64+E65+E75+E91+E98+E100+E105)</f>
        <v>322164</v>
      </c>
      <c r="F108" s="124">
        <v>383745</v>
      </c>
      <c r="G108" s="121">
        <f t="shared" si="33"/>
        <v>61581</v>
      </c>
      <c r="H108" s="138">
        <f t="shared" si="34"/>
        <v>0.19114798673967295</v>
      </c>
      <c r="I108" s="91">
        <f>I105+I101+I98+I91+I77+I75+I66+I64+I56+I44+I107+I30</f>
        <v>407610</v>
      </c>
      <c r="J108" s="136">
        <f t="shared" si="35"/>
        <v>23865</v>
      </c>
      <c r="K108" s="135">
        <f>J108/F108</f>
        <v>6.2189735371144902E-2</v>
      </c>
      <c r="L108" s="88">
        <f t="shared" si="44"/>
        <v>85446</v>
      </c>
      <c r="M108" s="139">
        <f t="shared" si="37"/>
        <v>0.26522516482288522</v>
      </c>
      <c r="N108" s="91">
        <f>N105+N101+N98+N91+N77+N75+N66+N64+N55+N54+N52+N50+N48+N46+N44+N107+N30</f>
        <v>400955</v>
      </c>
      <c r="O108" s="89">
        <f t="shared" si="39"/>
        <v>-6655</v>
      </c>
      <c r="P108" s="135">
        <f t="shared" si="40"/>
        <v>-1.6326881087313855E-2</v>
      </c>
      <c r="Q108" s="91">
        <f>Q105+Q101+Q98+Q91+Q77+Q75+Q66+Q64+Q54+Q52+Q50+Q48+Q46+Q44+Q107+N30+Q55</f>
        <v>427393.36785000004</v>
      </c>
      <c r="R108" s="148">
        <f t="shared" si="41"/>
        <v>26438.367850000039</v>
      </c>
      <c r="S108" s="155">
        <f t="shared" si="45"/>
        <v>6.593849147659972E-2</v>
      </c>
      <c r="T108" s="44">
        <f t="shared" si="42"/>
        <v>43648.367850000039</v>
      </c>
      <c r="U108" s="131">
        <f t="shared" si="43"/>
        <v>0.11374315717468642</v>
      </c>
    </row>
    <row r="109" spans="1:21" ht="16" thickBot="1" x14ac:dyDescent="0.4">
      <c r="A109" s="160"/>
      <c r="B109" s="161"/>
      <c r="C109" s="161"/>
      <c r="D109" s="162"/>
      <c r="E109" s="124"/>
      <c r="F109" s="124"/>
      <c r="G109" s="121"/>
      <c r="H109" s="138"/>
      <c r="I109" s="57"/>
      <c r="J109" s="88"/>
      <c r="K109" s="135"/>
      <c r="L109" s="88"/>
      <c r="M109" s="139"/>
      <c r="N109" s="57"/>
      <c r="O109" s="89"/>
      <c r="P109" s="135"/>
      <c r="Q109" s="57"/>
      <c r="R109" s="148"/>
      <c r="S109" s="155"/>
      <c r="T109" s="44"/>
      <c r="U109" s="131"/>
    </row>
    <row r="110" spans="1:21" ht="15.5" x14ac:dyDescent="0.35">
      <c r="A110" s="60"/>
      <c r="B110" s="60"/>
      <c r="C110" s="60"/>
      <c r="D110" s="60"/>
      <c r="E110" s="113"/>
      <c r="F110" s="113"/>
      <c r="G110" s="113"/>
      <c r="H110" s="113"/>
      <c r="I110" s="61"/>
      <c r="J110" s="61"/>
      <c r="K110" s="61"/>
      <c r="L110" s="61"/>
      <c r="M110" s="61"/>
      <c r="N110" s="60"/>
      <c r="O110" s="112"/>
      <c r="P110" s="112"/>
      <c r="Q110" s="62"/>
      <c r="R110" s="141"/>
      <c r="S110" s="141"/>
    </row>
    <row r="111" spans="1:21" ht="15.5" x14ac:dyDescent="0.35">
      <c r="A111" s="60"/>
      <c r="B111" s="60"/>
      <c r="C111" s="60"/>
      <c r="D111" s="62"/>
      <c r="E111" s="125"/>
      <c r="F111" s="125"/>
      <c r="G111" s="125"/>
      <c r="H111" s="125"/>
      <c r="I111" s="103"/>
      <c r="J111" s="103"/>
      <c r="K111" s="103"/>
      <c r="L111" s="103"/>
      <c r="M111" s="103"/>
      <c r="N111" s="103"/>
      <c r="O111" s="103"/>
      <c r="P111" s="103"/>
      <c r="Q111" s="103"/>
      <c r="R111" s="149"/>
      <c r="S111" s="149"/>
    </row>
    <row r="112" spans="1:21" ht="15.5" x14ac:dyDescent="0.35">
      <c r="A112" s="60"/>
      <c r="B112" s="60"/>
      <c r="C112" s="60"/>
      <c r="D112" s="62"/>
      <c r="E112" s="125"/>
      <c r="F112" s="125"/>
      <c r="G112" s="125"/>
      <c r="H112" s="125"/>
      <c r="I112" s="104"/>
      <c r="J112" s="104"/>
      <c r="K112" s="104"/>
      <c r="L112" s="104"/>
      <c r="M112" s="104"/>
      <c r="N112" s="104"/>
      <c r="O112" s="104"/>
      <c r="P112" s="104"/>
      <c r="Q112" s="104"/>
      <c r="R112" s="150"/>
      <c r="S112" s="150"/>
    </row>
    <row r="113" spans="1:20" ht="15.5" x14ac:dyDescent="0.35">
      <c r="A113" s="60"/>
      <c r="B113" s="60"/>
      <c r="C113" s="60"/>
      <c r="D113" s="105"/>
      <c r="E113" s="126"/>
      <c r="F113" s="126"/>
      <c r="G113" s="126"/>
      <c r="H113" s="126"/>
      <c r="I113" s="106"/>
      <c r="J113" s="106"/>
      <c r="K113" s="106"/>
      <c r="L113" s="106"/>
      <c r="M113" s="106"/>
      <c r="N113" s="60"/>
      <c r="O113" s="112"/>
      <c r="P113" s="112"/>
      <c r="Q113" s="62"/>
      <c r="R113" s="141"/>
      <c r="S113" s="141"/>
    </row>
    <row r="114" spans="1:20" ht="15.5" x14ac:dyDescent="0.35">
      <c r="A114" s="60"/>
      <c r="B114" s="60"/>
      <c r="C114" s="60"/>
      <c r="D114" s="105"/>
      <c r="E114" s="126"/>
      <c r="F114" s="126"/>
      <c r="G114" s="126"/>
      <c r="H114" s="126"/>
      <c r="I114" s="107"/>
      <c r="J114" s="133"/>
      <c r="K114" s="133"/>
      <c r="L114" s="133"/>
      <c r="M114" s="133"/>
      <c r="N114" s="108"/>
      <c r="O114" s="108"/>
      <c r="P114" s="108"/>
      <c r="Q114" s="109"/>
      <c r="R114" s="151"/>
      <c r="S114" s="151"/>
    </row>
    <row r="115" spans="1:20" ht="15.5" x14ac:dyDescent="0.35">
      <c r="A115" s="60"/>
      <c r="B115" s="60"/>
      <c r="C115" s="60"/>
      <c r="D115" s="62"/>
      <c r="E115" s="125"/>
      <c r="F115" s="125"/>
      <c r="G115" s="125"/>
      <c r="H115" s="125"/>
      <c r="I115" s="106"/>
      <c r="J115" s="106"/>
      <c r="K115" s="106"/>
      <c r="L115" s="106"/>
      <c r="M115" s="106"/>
      <c r="N115" s="60"/>
      <c r="O115" s="112"/>
      <c r="P115" s="112"/>
      <c r="Q115" s="62"/>
      <c r="R115" s="141"/>
      <c r="S115" s="141"/>
    </row>
    <row r="116" spans="1:20" ht="15.5" x14ac:dyDescent="0.35">
      <c r="A116" s="60"/>
      <c r="B116" s="60"/>
      <c r="C116" s="60"/>
      <c r="D116" s="105"/>
      <c r="E116" s="126"/>
      <c r="F116" s="126"/>
      <c r="G116" s="126"/>
      <c r="H116" s="126"/>
      <c r="I116" s="110"/>
      <c r="J116" s="110"/>
      <c r="K116" s="110"/>
      <c r="L116" s="110"/>
      <c r="M116" s="110"/>
      <c r="N116" s="60"/>
      <c r="O116" s="112"/>
      <c r="P116" s="112"/>
      <c r="Q116" s="60"/>
      <c r="R116" s="152"/>
      <c r="S116" s="152"/>
    </row>
    <row r="117" spans="1:20" ht="16" thickBot="1" x14ac:dyDescent="0.4">
      <c r="A117" s="60"/>
      <c r="B117" s="60"/>
      <c r="C117" s="60"/>
      <c r="D117" s="62"/>
      <c r="E117" s="125"/>
      <c r="F117" s="125"/>
      <c r="G117" s="125"/>
      <c r="H117" s="125"/>
      <c r="I117" s="111"/>
      <c r="J117" s="134"/>
      <c r="K117" s="134"/>
      <c r="L117" s="134"/>
      <c r="M117" s="134"/>
      <c r="N117" s="60"/>
      <c r="O117" s="112"/>
      <c r="P117" s="112"/>
      <c r="Q117" s="62"/>
      <c r="R117" s="141"/>
      <c r="S117" s="141"/>
      <c r="T117" s="43"/>
    </row>
    <row r="118" spans="1:20" ht="13" thickTop="1" x14ac:dyDescent="0.25">
      <c r="D118" s="47"/>
      <c r="E118" s="127"/>
      <c r="F118" s="127"/>
      <c r="G118" s="127"/>
      <c r="H118" s="127"/>
      <c r="I118" s="46"/>
      <c r="J118" s="46"/>
      <c r="K118" s="46"/>
      <c r="L118" s="46"/>
      <c r="M118" s="46"/>
      <c r="Q118" s="42"/>
      <c r="R118" s="153"/>
      <c r="S118" s="153"/>
    </row>
    <row r="119" spans="1:20" x14ac:dyDescent="0.25">
      <c r="D119" s="45"/>
      <c r="E119" s="128"/>
      <c r="F119" s="128"/>
      <c r="G119" s="128"/>
      <c r="H119" s="128"/>
      <c r="I119" s="41"/>
      <c r="J119" s="41"/>
      <c r="K119" s="41"/>
      <c r="L119" s="41"/>
      <c r="M119" s="41"/>
      <c r="Q119" s="42"/>
      <c r="R119" s="153"/>
      <c r="S119" s="153"/>
    </row>
    <row r="120" spans="1:20" x14ac:dyDescent="0.25">
      <c r="I120" s="41"/>
      <c r="J120" s="41"/>
      <c r="K120" s="41"/>
      <c r="L120" s="41"/>
      <c r="M120" s="41"/>
      <c r="Q120" s="42"/>
      <c r="R120" s="153"/>
      <c r="S120" s="153"/>
    </row>
    <row r="121" spans="1:20" ht="14" x14ac:dyDescent="0.25">
      <c r="A121" s="48"/>
      <c r="D121" s="45"/>
      <c r="E121" s="128"/>
      <c r="F121" s="128"/>
      <c r="G121" s="128"/>
      <c r="H121" s="128"/>
      <c r="I121" s="41"/>
      <c r="J121" s="41"/>
      <c r="K121" s="41"/>
      <c r="L121" s="41"/>
      <c r="M121" s="41"/>
      <c r="Q121" s="42"/>
      <c r="R121" s="153"/>
      <c r="S121" s="153"/>
    </row>
    <row r="122" spans="1:20" ht="14" x14ac:dyDescent="0.25">
      <c r="A122" s="49"/>
      <c r="I122" s="41"/>
      <c r="J122" s="41"/>
      <c r="K122" s="41"/>
      <c r="L122" s="41"/>
      <c r="M122" s="41"/>
      <c r="Q122" s="42"/>
      <c r="R122" s="153"/>
      <c r="S122" s="153"/>
    </row>
    <row r="123" spans="1:20" ht="15.5" x14ac:dyDescent="0.35">
      <c r="A123" s="50"/>
      <c r="I123" s="41"/>
      <c r="J123" s="41"/>
      <c r="K123" s="41"/>
      <c r="L123" s="41"/>
      <c r="M123" s="41"/>
      <c r="Q123" s="42"/>
      <c r="R123" s="153"/>
      <c r="S123" s="153"/>
    </row>
    <row r="124" spans="1:20" ht="15.5" x14ac:dyDescent="0.35">
      <c r="A124" s="50"/>
      <c r="D124" s="51"/>
      <c r="E124" s="130"/>
      <c r="F124" s="130"/>
      <c r="G124" s="130"/>
      <c r="H124" s="130"/>
      <c r="I124" s="41"/>
      <c r="J124" s="41"/>
      <c r="K124" s="41"/>
      <c r="L124" s="41"/>
      <c r="M124" s="41"/>
      <c r="Q124" s="42"/>
      <c r="R124" s="153"/>
      <c r="S124" s="153"/>
    </row>
    <row r="125" spans="1:20" x14ac:dyDescent="0.25">
      <c r="I125" s="41"/>
      <c r="J125" s="41"/>
      <c r="K125" s="41"/>
      <c r="L125" s="41"/>
      <c r="M125" s="41"/>
      <c r="Q125" s="42"/>
      <c r="R125" s="153"/>
      <c r="S125" s="153"/>
    </row>
    <row r="126" spans="1:20" x14ac:dyDescent="0.25">
      <c r="I126" s="41"/>
      <c r="J126" s="41"/>
      <c r="K126" s="41"/>
      <c r="L126" s="41"/>
      <c r="M126" s="41"/>
      <c r="Q126" s="42"/>
      <c r="R126" s="153"/>
      <c r="S126" s="153"/>
    </row>
    <row r="127" spans="1:20" x14ac:dyDescent="0.25">
      <c r="I127" s="41"/>
      <c r="J127" s="41"/>
      <c r="K127" s="41"/>
      <c r="L127" s="41"/>
      <c r="M127" s="41"/>
      <c r="Q127" s="42"/>
      <c r="R127" s="153"/>
      <c r="S127" s="153"/>
    </row>
    <row r="128" spans="1:20" x14ac:dyDescent="0.25">
      <c r="I128" s="41"/>
      <c r="J128" s="41"/>
      <c r="K128" s="41"/>
      <c r="L128" s="41"/>
      <c r="M128" s="41"/>
      <c r="Q128" s="42"/>
      <c r="R128" s="153"/>
      <c r="S128" s="153"/>
    </row>
    <row r="129" spans="9:19" x14ac:dyDescent="0.25">
      <c r="I129" s="41"/>
      <c r="J129" s="41"/>
      <c r="K129" s="41"/>
      <c r="L129" s="41"/>
      <c r="M129" s="41"/>
      <c r="Q129" s="42"/>
      <c r="R129" s="153"/>
      <c r="S129" s="153"/>
    </row>
    <row r="130" spans="9:19" x14ac:dyDescent="0.25">
      <c r="I130" s="41"/>
      <c r="J130" s="41"/>
      <c r="K130" s="41"/>
      <c r="L130" s="41"/>
      <c r="M130" s="41"/>
      <c r="Q130" s="42"/>
      <c r="R130" s="153"/>
      <c r="S130" s="153"/>
    </row>
    <row r="131" spans="9:19" x14ac:dyDescent="0.25">
      <c r="I131" s="41"/>
      <c r="J131" s="41"/>
      <c r="K131" s="41"/>
      <c r="L131" s="41"/>
      <c r="M131" s="41"/>
      <c r="Q131" s="42"/>
      <c r="R131" s="153"/>
      <c r="S131" s="153"/>
    </row>
    <row r="132" spans="9:19" x14ac:dyDescent="0.25">
      <c r="I132" s="41"/>
      <c r="J132" s="41"/>
      <c r="K132" s="41"/>
      <c r="L132" s="41"/>
      <c r="M132" s="41"/>
      <c r="Q132" s="42"/>
      <c r="R132" s="153"/>
      <c r="S132" s="153"/>
    </row>
    <row r="133" spans="9:19" x14ac:dyDescent="0.25">
      <c r="I133" s="41"/>
      <c r="J133" s="41"/>
      <c r="K133" s="41"/>
      <c r="L133" s="41"/>
      <c r="M133" s="41"/>
      <c r="Q133" s="42"/>
      <c r="R133" s="153"/>
      <c r="S133" s="153"/>
    </row>
    <row r="134" spans="9:19" x14ac:dyDescent="0.25">
      <c r="I134" s="41"/>
      <c r="J134" s="41"/>
      <c r="K134" s="41"/>
      <c r="L134" s="41"/>
      <c r="M134" s="41"/>
      <c r="Q134" s="42"/>
      <c r="R134" s="153"/>
      <c r="S134" s="153"/>
    </row>
    <row r="135" spans="9:19" x14ac:dyDescent="0.25">
      <c r="I135" s="41"/>
      <c r="J135" s="41"/>
      <c r="K135" s="41"/>
      <c r="L135" s="41"/>
      <c r="M135" s="41"/>
      <c r="Q135" s="42"/>
      <c r="R135" s="153"/>
      <c r="S135" s="153"/>
    </row>
    <row r="136" spans="9:19" x14ac:dyDescent="0.25">
      <c r="I136" s="41"/>
      <c r="J136" s="41"/>
      <c r="K136" s="41"/>
      <c r="L136" s="41"/>
      <c r="M136" s="41"/>
      <c r="Q136" s="42"/>
      <c r="R136" s="153"/>
      <c r="S136" s="153"/>
    </row>
    <row r="137" spans="9:19" x14ac:dyDescent="0.25">
      <c r="I137" s="41"/>
      <c r="J137" s="41"/>
      <c r="K137" s="41"/>
      <c r="L137" s="41"/>
      <c r="M137" s="41"/>
      <c r="Q137" s="42"/>
      <c r="R137" s="153"/>
      <c r="S137" s="153"/>
    </row>
    <row r="138" spans="9:19" x14ac:dyDescent="0.25">
      <c r="I138" s="41"/>
      <c r="J138" s="41"/>
      <c r="K138" s="41"/>
      <c r="L138" s="41"/>
      <c r="M138" s="41"/>
      <c r="Q138" s="42"/>
      <c r="R138" s="153"/>
      <c r="S138" s="153"/>
    </row>
    <row r="139" spans="9:19" x14ac:dyDescent="0.25">
      <c r="I139" s="41"/>
      <c r="J139" s="41"/>
      <c r="K139" s="41"/>
      <c r="L139" s="41"/>
      <c r="M139" s="41"/>
      <c r="Q139" s="42"/>
      <c r="R139" s="153"/>
      <c r="S139" s="153"/>
    </row>
    <row r="140" spans="9:19" x14ac:dyDescent="0.25">
      <c r="I140" s="41"/>
      <c r="J140" s="41"/>
      <c r="K140" s="41"/>
      <c r="L140" s="41"/>
      <c r="M140" s="41"/>
      <c r="Q140" s="42"/>
      <c r="R140" s="153"/>
      <c r="S140" s="153"/>
    </row>
    <row r="141" spans="9:19" x14ac:dyDescent="0.25">
      <c r="I141" s="41"/>
      <c r="J141" s="41"/>
      <c r="K141" s="41"/>
      <c r="L141" s="41"/>
      <c r="M141" s="41"/>
      <c r="Q141" s="42"/>
      <c r="R141" s="153"/>
      <c r="S141" s="153"/>
    </row>
    <row r="142" spans="9:19" x14ac:dyDescent="0.25">
      <c r="I142" s="41"/>
      <c r="J142" s="41"/>
      <c r="K142" s="41"/>
      <c r="L142" s="41"/>
      <c r="M142" s="41"/>
      <c r="Q142" s="42"/>
      <c r="R142" s="153"/>
      <c r="S142" s="153"/>
    </row>
    <row r="143" spans="9:19" x14ac:dyDescent="0.25">
      <c r="I143" s="41"/>
      <c r="J143" s="41"/>
      <c r="K143" s="41"/>
      <c r="L143" s="41"/>
      <c r="M143" s="41"/>
      <c r="Q143" s="42"/>
      <c r="R143" s="153"/>
      <c r="S143" s="153"/>
    </row>
    <row r="144" spans="9:19" x14ac:dyDescent="0.25">
      <c r="I144" s="41"/>
      <c r="J144" s="41"/>
      <c r="K144" s="41"/>
      <c r="L144" s="41"/>
      <c r="M144" s="41"/>
      <c r="Q144" s="42"/>
      <c r="R144" s="153"/>
      <c r="S144" s="153"/>
    </row>
    <row r="145" spans="9:19" x14ac:dyDescent="0.25">
      <c r="I145" s="41"/>
      <c r="J145" s="41"/>
      <c r="K145" s="41"/>
      <c r="L145" s="41"/>
      <c r="M145" s="41"/>
      <c r="Q145" s="42"/>
      <c r="R145" s="153"/>
      <c r="S145" s="153"/>
    </row>
    <row r="146" spans="9:19" x14ac:dyDescent="0.25">
      <c r="I146" s="41"/>
      <c r="J146" s="41"/>
      <c r="K146" s="41"/>
      <c r="L146" s="41"/>
      <c r="M146" s="41"/>
      <c r="Q146" s="42"/>
      <c r="R146" s="153"/>
      <c r="S146" s="153"/>
    </row>
    <row r="147" spans="9:19" x14ac:dyDescent="0.25">
      <c r="I147" s="41"/>
      <c r="J147" s="41"/>
      <c r="K147" s="41"/>
      <c r="L147" s="41"/>
      <c r="M147" s="41"/>
      <c r="Q147" s="42"/>
      <c r="R147" s="153"/>
      <c r="S147" s="153"/>
    </row>
    <row r="148" spans="9:19" x14ac:dyDescent="0.25">
      <c r="I148" s="41"/>
      <c r="J148" s="41"/>
      <c r="K148" s="41"/>
      <c r="L148" s="41"/>
      <c r="M148" s="41"/>
      <c r="Q148" s="42"/>
      <c r="R148" s="153"/>
      <c r="S148" s="153"/>
    </row>
    <row r="149" spans="9:19" x14ac:dyDescent="0.25">
      <c r="I149" s="41"/>
      <c r="J149" s="41"/>
      <c r="K149" s="41"/>
      <c r="L149" s="41"/>
      <c r="M149" s="41"/>
      <c r="Q149" s="42"/>
      <c r="R149" s="153"/>
      <c r="S149" s="153"/>
    </row>
    <row r="150" spans="9:19" x14ac:dyDescent="0.25">
      <c r="I150" s="41"/>
      <c r="J150" s="41"/>
      <c r="K150" s="41"/>
      <c r="L150" s="41"/>
      <c r="M150" s="41"/>
      <c r="Q150" s="42"/>
      <c r="R150" s="153"/>
      <c r="S150" s="153"/>
    </row>
    <row r="151" spans="9:19" x14ac:dyDescent="0.25">
      <c r="I151" s="41"/>
      <c r="J151" s="41"/>
      <c r="K151" s="41"/>
      <c r="L151" s="41"/>
      <c r="M151" s="41"/>
      <c r="Q151" s="42"/>
      <c r="R151" s="153"/>
      <c r="S151" s="153"/>
    </row>
    <row r="152" spans="9:19" x14ac:dyDescent="0.25">
      <c r="I152" s="41"/>
      <c r="J152" s="41"/>
      <c r="K152" s="41"/>
      <c r="L152" s="41"/>
      <c r="M152" s="41"/>
      <c r="Q152" s="42"/>
      <c r="R152" s="153"/>
      <c r="S152" s="153"/>
    </row>
    <row r="153" spans="9:19" x14ac:dyDescent="0.25">
      <c r="I153" s="41"/>
      <c r="J153" s="41"/>
      <c r="K153" s="41"/>
      <c r="L153" s="41"/>
      <c r="M153" s="41"/>
      <c r="Q153" s="42"/>
      <c r="R153" s="153"/>
      <c r="S153" s="153"/>
    </row>
    <row r="154" spans="9:19" x14ac:dyDescent="0.25">
      <c r="I154" s="41"/>
      <c r="J154" s="41"/>
      <c r="K154" s="41"/>
      <c r="L154" s="41"/>
      <c r="M154" s="41"/>
      <c r="Q154" s="42"/>
      <c r="R154" s="153"/>
      <c r="S154" s="153"/>
    </row>
    <row r="155" spans="9:19" x14ac:dyDescent="0.25">
      <c r="I155" s="41"/>
      <c r="J155" s="41"/>
      <c r="K155" s="41"/>
      <c r="L155" s="41"/>
      <c r="M155" s="41"/>
      <c r="Q155" s="42"/>
      <c r="R155" s="153"/>
      <c r="S155" s="153"/>
    </row>
    <row r="156" spans="9:19" x14ac:dyDescent="0.25">
      <c r="I156" s="41"/>
      <c r="J156" s="41"/>
      <c r="K156" s="41"/>
      <c r="L156" s="41"/>
      <c r="M156" s="41"/>
      <c r="Q156" s="42"/>
      <c r="R156" s="153"/>
      <c r="S156" s="153"/>
    </row>
    <row r="157" spans="9:19" x14ac:dyDescent="0.25">
      <c r="I157" s="41"/>
      <c r="J157" s="41"/>
      <c r="K157" s="41"/>
      <c r="L157" s="41"/>
      <c r="M157" s="41"/>
      <c r="Q157" s="42"/>
      <c r="R157" s="153"/>
      <c r="S157" s="153"/>
    </row>
    <row r="158" spans="9:19" x14ac:dyDescent="0.25">
      <c r="I158" s="41"/>
      <c r="J158" s="41"/>
      <c r="K158" s="41"/>
      <c r="L158" s="41"/>
      <c r="M158" s="41"/>
      <c r="Q158" s="42"/>
      <c r="R158" s="153"/>
      <c r="S158" s="153"/>
    </row>
    <row r="159" spans="9:19" x14ac:dyDescent="0.25">
      <c r="I159" s="41"/>
      <c r="J159" s="41"/>
      <c r="K159" s="41"/>
      <c r="L159" s="41"/>
      <c r="M159" s="41"/>
      <c r="Q159" s="42"/>
      <c r="R159" s="153"/>
      <c r="S159" s="153"/>
    </row>
    <row r="160" spans="9:19" x14ac:dyDescent="0.25">
      <c r="I160" s="41"/>
      <c r="J160" s="41"/>
      <c r="K160" s="41"/>
      <c r="L160" s="41"/>
      <c r="M160" s="41"/>
      <c r="Q160" s="42"/>
      <c r="R160" s="153"/>
      <c r="S160" s="153"/>
    </row>
    <row r="161" spans="9:19" x14ac:dyDescent="0.25">
      <c r="I161" s="41"/>
      <c r="J161" s="41"/>
      <c r="K161" s="41"/>
      <c r="L161" s="41"/>
      <c r="M161" s="41"/>
      <c r="Q161" s="42"/>
      <c r="R161" s="153"/>
      <c r="S161" s="153"/>
    </row>
    <row r="162" spans="9:19" x14ac:dyDescent="0.25">
      <c r="I162" s="41"/>
      <c r="J162" s="41"/>
      <c r="K162" s="41"/>
      <c r="L162" s="41"/>
      <c r="M162" s="41"/>
      <c r="Q162" s="42"/>
      <c r="R162" s="153"/>
      <c r="S162" s="153"/>
    </row>
    <row r="163" spans="9:19" x14ac:dyDescent="0.25">
      <c r="I163" s="41"/>
      <c r="J163" s="41"/>
      <c r="K163" s="41"/>
      <c r="L163" s="41"/>
      <c r="M163" s="41"/>
      <c r="Q163" s="42"/>
      <c r="R163" s="153"/>
      <c r="S163" s="153"/>
    </row>
    <row r="164" spans="9:19" x14ac:dyDescent="0.25">
      <c r="I164" s="41"/>
      <c r="J164" s="41"/>
      <c r="K164" s="41"/>
      <c r="L164" s="41"/>
      <c r="M164" s="41"/>
      <c r="Q164" s="42"/>
      <c r="R164" s="153"/>
      <c r="S164" s="153"/>
    </row>
    <row r="165" spans="9:19" x14ac:dyDescent="0.25">
      <c r="I165" s="41"/>
      <c r="J165" s="41"/>
      <c r="K165" s="41"/>
      <c r="L165" s="41"/>
      <c r="M165" s="41"/>
      <c r="Q165" s="42"/>
      <c r="R165" s="153"/>
      <c r="S165" s="153"/>
    </row>
    <row r="166" spans="9:19" x14ac:dyDescent="0.25">
      <c r="I166" s="41"/>
      <c r="J166" s="41"/>
      <c r="K166" s="41"/>
      <c r="L166" s="41"/>
      <c r="M166" s="41"/>
      <c r="Q166" s="42"/>
      <c r="R166" s="153"/>
      <c r="S166" s="153"/>
    </row>
    <row r="167" spans="9:19" x14ac:dyDescent="0.25">
      <c r="I167" s="41"/>
      <c r="J167" s="41"/>
      <c r="K167" s="41"/>
      <c r="L167" s="41"/>
      <c r="M167" s="41"/>
      <c r="Q167" s="42"/>
      <c r="R167" s="153"/>
      <c r="S167" s="153"/>
    </row>
    <row r="168" spans="9:19" x14ac:dyDescent="0.25">
      <c r="I168" s="41"/>
      <c r="J168" s="41"/>
      <c r="K168" s="41"/>
      <c r="L168" s="41"/>
      <c r="M168" s="41"/>
      <c r="Q168" s="42"/>
      <c r="R168" s="153"/>
      <c r="S168" s="153"/>
    </row>
    <row r="169" spans="9:19" x14ac:dyDescent="0.25">
      <c r="I169" s="41"/>
      <c r="J169" s="41"/>
      <c r="K169" s="41"/>
      <c r="L169" s="41"/>
      <c r="M169" s="41"/>
      <c r="Q169" s="42"/>
      <c r="R169" s="153"/>
      <c r="S169" s="153"/>
    </row>
    <row r="170" spans="9:19" x14ac:dyDescent="0.25">
      <c r="I170" s="41"/>
      <c r="J170" s="41"/>
      <c r="K170" s="41"/>
      <c r="L170" s="41"/>
      <c r="M170" s="41"/>
      <c r="Q170" s="42"/>
      <c r="R170" s="153"/>
      <c r="S170" s="153"/>
    </row>
    <row r="171" spans="9:19" x14ac:dyDescent="0.25">
      <c r="I171" s="41"/>
      <c r="J171" s="41"/>
      <c r="K171" s="41"/>
      <c r="L171" s="41"/>
      <c r="M171" s="41"/>
      <c r="Q171" s="42"/>
      <c r="R171" s="153"/>
      <c r="S171" s="153"/>
    </row>
    <row r="172" spans="9:19" x14ac:dyDescent="0.25">
      <c r="I172" s="41"/>
      <c r="J172" s="41"/>
      <c r="K172" s="41"/>
      <c r="L172" s="41"/>
      <c r="M172" s="41"/>
      <c r="Q172" s="42"/>
      <c r="R172" s="153"/>
      <c r="S172" s="153"/>
    </row>
    <row r="173" spans="9:19" x14ac:dyDescent="0.25">
      <c r="I173" s="41"/>
      <c r="J173" s="41"/>
      <c r="K173" s="41"/>
      <c r="L173" s="41"/>
      <c r="M173" s="41"/>
      <c r="Q173" s="42"/>
      <c r="R173" s="153"/>
      <c r="S173" s="153"/>
    </row>
    <row r="174" spans="9:19" x14ac:dyDescent="0.25">
      <c r="I174" s="41"/>
      <c r="J174" s="41"/>
      <c r="K174" s="41"/>
      <c r="L174" s="41"/>
      <c r="M174" s="41"/>
      <c r="Q174" s="42"/>
      <c r="R174" s="153"/>
      <c r="S174" s="153"/>
    </row>
    <row r="175" spans="9:19" x14ac:dyDescent="0.25">
      <c r="I175" s="41"/>
      <c r="J175" s="41"/>
      <c r="K175" s="41"/>
      <c r="L175" s="41"/>
      <c r="M175" s="41"/>
      <c r="Q175" s="42"/>
      <c r="R175" s="153"/>
      <c r="S175" s="153"/>
    </row>
    <row r="176" spans="9:19" x14ac:dyDescent="0.25">
      <c r="I176" s="41"/>
      <c r="J176" s="41"/>
      <c r="K176" s="41"/>
      <c r="L176" s="41"/>
      <c r="M176" s="41"/>
      <c r="Q176" s="42"/>
      <c r="R176" s="153"/>
      <c r="S176" s="153"/>
    </row>
    <row r="177" spans="9:19" x14ac:dyDescent="0.25">
      <c r="I177" s="41"/>
      <c r="J177" s="41"/>
      <c r="K177" s="41"/>
      <c r="L177" s="41"/>
      <c r="M177" s="41"/>
      <c r="Q177" s="42"/>
      <c r="R177" s="153"/>
      <c r="S177" s="153"/>
    </row>
    <row r="178" spans="9:19" x14ac:dyDescent="0.25">
      <c r="I178" s="41"/>
      <c r="J178" s="41"/>
      <c r="K178" s="41"/>
      <c r="L178" s="41"/>
      <c r="M178" s="41"/>
      <c r="Q178" s="42"/>
      <c r="R178" s="153"/>
      <c r="S178" s="153"/>
    </row>
    <row r="179" spans="9:19" x14ac:dyDescent="0.25">
      <c r="I179" s="41"/>
      <c r="J179" s="41"/>
      <c r="K179" s="41"/>
      <c r="L179" s="41"/>
      <c r="M179" s="41"/>
      <c r="Q179" s="42"/>
      <c r="R179" s="153"/>
      <c r="S179" s="153"/>
    </row>
    <row r="180" spans="9:19" x14ac:dyDescent="0.25">
      <c r="I180" s="41"/>
      <c r="J180" s="41"/>
      <c r="K180" s="41"/>
      <c r="L180" s="41"/>
      <c r="M180" s="41"/>
      <c r="Q180" s="42"/>
      <c r="R180" s="153"/>
      <c r="S180" s="153"/>
    </row>
    <row r="181" spans="9:19" x14ac:dyDescent="0.25">
      <c r="I181" s="41"/>
      <c r="J181" s="41"/>
      <c r="K181" s="41"/>
      <c r="L181" s="41"/>
      <c r="M181" s="41"/>
      <c r="Q181" s="42"/>
      <c r="R181" s="153"/>
      <c r="S181" s="153"/>
    </row>
    <row r="182" spans="9:19" x14ac:dyDescent="0.25">
      <c r="I182" s="41"/>
      <c r="J182" s="41"/>
      <c r="K182" s="41"/>
      <c r="L182" s="41"/>
      <c r="M182" s="41"/>
      <c r="Q182" s="42"/>
      <c r="R182" s="153"/>
      <c r="S182" s="153"/>
    </row>
    <row r="183" spans="9:19" x14ac:dyDescent="0.25">
      <c r="I183" s="41"/>
      <c r="J183" s="41"/>
      <c r="K183" s="41"/>
      <c r="L183" s="41"/>
      <c r="M183" s="41"/>
      <c r="Q183" s="42"/>
      <c r="R183" s="153"/>
      <c r="S183" s="153"/>
    </row>
    <row r="184" spans="9:19" x14ac:dyDescent="0.25">
      <c r="I184" s="41"/>
      <c r="J184" s="41"/>
      <c r="K184" s="41"/>
      <c r="L184" s="41"/>
      <c r="M184" s="41"/>
      <c r="Q184" s="42"/>
      <c r="R184" s="153"/>
      <c r="S184" s="153"/>
    </row>
    <row r="185" spans="9:19" x14ac:dyDescent="0.25">
      <c r="I185" s="41"/>
      <c r="J185" s="41"/>
      <c r="K185" s="41"/>
      <c r="L185" s="41"/>
      <c r="M185" s="41"/>
      <c r="Q185" s="42"/>
      <c r="R185" s="153"/>
      <c r="S185" s="153"/>
    </row>
    <row r="186" spans="9:19" x14ac:dyDescent="0.25">
      <c r="I186" s="41"/>
      <c r="J186" s="41"/>
      <c r="K186" s="41"/>
      <c r="L186" s="41"/>
      <c r="M186" s="41"/>
      <c r="Q186" s="42"/>
      <c r="R186" s="153"/>
      <c r="S186" s="153"/>
    </row>
    <row r="187" spans="9:19" x14ac:dyDescent="0.25">
      <c r="I187" s="41"/>
      <c r="J187" s="41"/>
      <c r="K187" s="41"/>
      <c r="L187" s="41"/>
      <c r="M187" s="41"/>
      <c r="Q187" s="42"/>
      <c r="R187" s="153"/>
      <c r="S187" s="153"/>
    </row>
    <row r="188" spans="9:19" x14ac:dyDescent="0.25">
      <c r="I188" s="41"/>
      <c r="J188" s="41"/>
      <c r="K188" s="41"/>
      <c r="L188" s="41"/>
      <c r="M188" s="41"/>
      <c r="Q188" s="42"/>
      <c r="R188" s="153"/>
      <c r="S188" s="153"/>
    </row>
    <row r="189" spans="9:19" x14ac:dyDescent="0.25">
      <c r="I189" s="41"/>
      <c r="J189" s="41"/>
      <c r="K189" s="41"/>
      <c r="L189" s="41"/>
      <c r="M189" s="41"/>
      <c r="Q189" s="42"/>
      <c r="R189" s="153"/>
      <c r="S189" s="153"/>
    </row>
    <row r="190" spans="9:19" x14ac:dyDescent="0.25">
      <c r="I190" s="41"/>
      <c r="J190" s="41"/>
      <c r="K190" s="41"/>
      <c r="L190" s="41"/>
      <c r="M190" s="41"/>
      <c r="Q190" s="42"/>
      <c r="R190" s="153"/>
      <c r="S190" s="153"/>
    </row>
    <row r="191" spans="9:19" x14ac:dyDescent="0.25">
      <c r="I191" s="41"/>
      <c r="J191" s="41"/>
      <c r="K191" s="41"/>
      <c r="L191" s="41"/>
      <c r="M191" s="41"/>
      <c r="Q191" s="42"/>
      <c r="R191" s="153"/>
      <c r="S191" s="153"/>
    </row>
    <row r="192" spans="9:19" x14ac:dyDescent="0.25">
      <c r="I192" s="41"/>
      <c r="J192" s="41"/>
      <c r="K192" s="41"/>
      <c r="L192" s="41"/>
      <c r="M192" s="41"/>
      <c r="Q192" s="42"/>
      <c r="R192" s="153"/>
      <c r="S192" s="153"/>
    </row>
    <row r="193" spans="9:19" x14ac:dyDescent="0.25">
      <c r="I193" s="41"/>
      <c r="J193" s="41"/>
      <c r="K193" s="41"/>
      <c r="L193" s="41"/>
      <c r="M193" s="41"/>
      <c r="Q193" s="42"/>
      <c r="R193" s="153"/>
      <c r="S193" s="153"/>
    </row>
    <row r="194" spans="9:19" x14ac:dyDescent="0.25">
      <c r="I194" s="41"/>
      <c r="J194" s="41"/>
      <c r="K194" s="41"/>
      <c r="L194" s="41"/>
      <c r="M194" s="41"/>
      <c r="Q194" s="42"/>
      <c r="R194" s="153"/>
      <c r="S194" s="153"/>
    </row>
    <row r="195" spans="9:19" x14ac:dyDescent="0.25">
      <c r="I195" s="41"/>
      <c r="J195" s="41"/>
      <c r="K195" s="41"/>
      <c r="L195" s="41"/>
      <c r="M195" s="41"/>
      <c r="Q195" s="42"/>
      <c r="R195" s="153"/>
      <c r="S195" s="153"/>
    </row>
    <row r="196" spans="9:19" x14ac:dyDescent="0.25">
      <c r="I196" s="41"/>
      <c r="J196" s="41"/>
      <c r="K196" s="41"/>
      <c r="L196" s="41"/>
      <c r="M196" s="41"/>
      <c r="Q196" s="42"/>
      <c r="R196" s="153"/>
      <c r="S196" s="153"/>
    </row>
    <row r="197" spans="9:19" x14ac:dyDescent="0.25">
      <c r="I197" s="41"/>
      <c r="J197" s="41"/>
      <c r="K197" s="41"/>
      <c r="L197" s="41"/>
      <c r="M197" s="41"/>
      <c r="Q197" s="42"/>
      <c r="R197" s="153"/>
      <c r="S197" s="153"/>
    </row>
    <row r="198" spans="9:19" x14ac:dyDescent="0.25">
      <c r="I198" s="41"/>
      <c r="J198" s="41"/>
      <c r="K198" s="41"/>
      <c r="L198" s="41"/>
      <c r="M198" s="41"/>
      <c r="Q198" s="42"/>
      <c r="R198" s="153"/>
      <c r="S198" s="153"/>
    </row>
    <row r="199" spans="9:19" x14ac:dyDescent="0.25">
      <c r="I199" s="41"/>
      <c r="J199" s="41"/>
      <c r="K199" s="41"/>
      <c r="L199" s="41"/>
      <c r="M199" s="41"/>
      <c r="Q199" s="42"/>
      <c r="R199" s="153"/>
      <c r="S199" s="153"/>
    </row>
    <row r="200" spans="9:19" x14ac:dyDescent="0.25">
      <c r="I200" s="41"/>
      <c r="J200" s="41"/>
      <c r="K200" s="41"/>
      <c r="L200" s="41"/>
      <c r="M200" s="41"/>
      <c r="Q200" s="42"/>
      <c r="R200" s="153"/>
      <c r="S200" s="153"/>
    </row>
    <row r="201" spans="9:19" x14ac:dyDescent="0.25">
      <c r="I201" s="41"/>
      <c r="J201" s="41"/>
      <c r="K201" s="41"/>
      <c r="L201" s="41"/>
      <c r="M201" s="41"/>
      <c r="Q201" s="42"/>
      <c r="R201" s="153"/>
      <c r="S201" s="153"/>
    </row>
    <row r="202" spans="9:19" x14ac:dyDescent="0.25">
      <c r="I202" s="41"/>
      <c r="J202" s="41"/>
      <c r="K202" s="41"/>
      <c r="L202" s="41"/>
      <c r="M202" s="41"/>
      <c r="Q202" s="42"/>
      <c r="R202" s="153"/>
      <c r="S202" s="153"/>
    </row>
    <row r="203" spans="9:19" x14ac:dyDescent="0.25">
      <c r="I203" s="41"/>
      <c r="J203" s="41"/>
      <c r="K203" s="41"/>
      <c r="L203" s="41"/>
      <c r="M203" s="41"/>
      <c r="Q203" s="42"/>
      <c r="R203" s="153"/>
      <c r="S203" s="153"/>
    </row>
    <row r="204" spans="9:19" x14ac:dyDescent="0.25">
      <c r="I204" s="41"/>
      <c r="J204" s="41"/>
      <c r="K204" s="41"/>
      <c r="L204" s="41"/>
      <c r="M204" s="41"/>
      <c r="Q204" s="42"/>
      <c r="R204" s="153"/>
      <c r="S204" s="153"/>
    </row>
    <row r="205" spans="9:19" x14ac:dyDescent="0.25">
      <c r="I205" s="41"/>
      <c r="J205" s="41"/>
      <c r="K205" s="41"/>
      <c r="L205" s="41"/>
      <c r="M205" s="41"/>
      <c r="Q205" s="42"/>
      <c r="R205" s="153"/>
      <c r="S205" s="153"/>
    </row>
    <row r="206" spans="9:19" x14ac:dyDescent="0.25">
      <c r="I206" s="41"/>
      <c r="J206" s="41"/>
      <c r="K206" s="41"/>
      <c r="L206" s="41"/>
      <c r="M206" s="41"/>
      <c r="Q206" s="42"/>
      <c r="R206" s="153"/>
      <c r="S206" s="153"/>
    </row>
    <row r="207" spans="9:19" x14ac:dyDescent="0.25">
      <c r="I207" s="41"/>
      <c r="J207" s="41"/>
      <c r="K207" s="41"/>
      <c r="L207" s="41"/>
      <c r="M207" s="41"/>
      <c r="Q207" s="42"/>
      <c r="R207" s="153"/>
      <c r="S207" s="153"/>
    </row>
    <row r="208" spans="9:19" x14ac:dyDescent="0.25">
      <c r="I208" s="41"/>
      <c r="J208" s="41"/>
      <c r="K208" s="41"/>
      <c r="L208" s="41"/>
      <c r="M208" s="41"/>
      <c r="Q208" s="42"/>
      <c r="R208" s="153"/>
      <c r="S208" s="153"/>
    </row>
    <row r="209" spans="9:19" x14ac:dyDescent="0.25">
      <c r="I209" s="41"/>
      <c r="J209" s="41"/>
      <c r="K209" s="41"/>
      <c r="L209" s="41"/>
      <c r="M209" s="41"/>
      <c r="Q209" s="42"/>
      <c r="R209" s="153"/>
      <c r="S209" s="153"/>
    </row>
    <row r="210" spans="9:19" x14ac:dyDescent="0.25">
      <c r="I210" s="41"/>
      <c r="J210" s="41"/>
      <c r="K210" s="41"/>
      <c r="L210" s="41"/>
      <c r="M210" s="41"/>
      <c r="Q210" s="42"/>
      <c r="R210" s="153"/>
      <c r="S210" s="153"/>
    </row>
    <row r="211" spans="9:19" x14ac:dyDescent="0.25">
      <c r="I211" s="41"/>
      <c r="J211" s="41"/>
      <c r="K211" s="41"/>
      <c r="L211" s="41"/>
      <c r="M211" s="41"/>
      <c r="Q211" s="42"/>
      <c r="R211" s="153"/>
      <c r="S211" s="153"/>
    </row>
    <row r="212" spans="9:19" x14ac:dyDescent="0.25">
      <c r="I212" s="41"/>
      <c r="J212" s="41"/>
      <c r="K212" s="41"/>
      <c r="L212" s="41"/>
      <c r="M212" s="41"/>
      <c r="Q212" s="42"/>
      <c r="R212" s="153"/>
      <c r="S212" s="153"/>
    </row>
    <row r="213" spans="9:19" x14ac:dyDescent="0.25">
      <c r="I213" s="41"/>
      <c r="J213" s="41"/>
      <c r="K213" s="41"/>
      <c r="L213" s="41"/>
      <c r="M213" s="41"/>
      <c r="Q213" s="42"/>
      <c r="R213" s="153"/>
      <c r="S213" s="153"/>
    </row>
    <row r="214" spans="9:19" x14ac:dyDescent="0.25">
      <c r="I214" s="41"/>
      <c r="J214" s="41"/>
      <c r="K214" s="41"/>
      <c r="L214" s="41"/>
      <c r="M214" s="41"/>
      <c r="Q214" s="42"/>
      <c r="R214" s="153"/>
      <c r="S214" s="153"/>
    </row>
    <row r="215" spans="9:19" x14ac:dyDescent="0.25">
      <c r="I215" s="41"/>
      <c r="J215" s="41"/>
      <c r="K215" s="41"/>
      <c r="L215" s="41"/>
      <c r="M215" s="41"/>
      <c r="Q215" s="42"/>
      <c r="R215" s="153"/>
      <c r="S215" s="153"/>
    </row>
    <row r="216" spans="9:19" x14ac:dyDescent="0.25">
      <c r="I216" s="41"/>
      <c r="J216" s="41"/>
      <c r="K216" s="41"/>
      <c r="L216" s="41"/>
      <c r="M216" s="41"/>
      <c r="Q216" s="42"/>
      <c r="R216" s="153"/>
      <c r="S216" s="153"/>
    </row>
    <row r="217" spans="9:19" x14ac:dyDescent="0.25">
      <c r="I217" s="41"/>
      <c r="J217" s="41"/>
      <c r="K217" s="41"/>
      <c r="L217" s="41"/>
      <c r="M217" s="41"/>
      <c r="Q217" s="42"/>
      <c r="R217" s="153"/>
      <c r="S217" s="153"/>
    </row>
    <row r="218" spans="9:19" x14ac:dyDescent="0.25">
      <c r="I218" s="41"/>
      <c r="J218" s="41"/>
      <c r="K218" s="41"/>
      <c r="L218" s="41"/>
      <c r="M218" s="41"/>
      <c r="Q218" s="42"/>
      <c r="R218" s="153"/>
      <c r="S218" s="153"/>
    </row>
    <row r="219" spans="9:19" x14ac:dyDescent="0.25">
      <c r="I219" s="41"/>
      <c r="J219" s="41"/>
      <c r="K219" s="41"/>
      <c r="L219" s="41"/>
      <c r="M219" s="41"/>
      <c r="Q219" s="42"/>
      <c r="R219" s="153"/>
      <c r="S219" s="153"/>
    </row>
    <row r="220" spans="9:19" x14ac:dyDescent="0.25">
      <c r="I220" s="41"/>
      <c r="J220" s="41"/>
      <c r="K220" s="41"/>
      <c r="L220" s="41"/>
      <c r="M220" s="41"/>
      <c r="Q220" s="42"/>
      <c r="R220" s="153"/>
      <c r="S220" s="153"/>
    </row>
    <row r="221" spans="9:19" x14ac:dyDescent="0.25">
      <c r="I221" s="41"/>
      <c r="J221" s="41"/>
      <c r="K221" s="41"/>
      <c r="L221" s="41"/>
      <c r="M221" s="41"/>
      <c r="Q221" s="42"/>
      <c r="R221" s="153"/>
      <c r="S221" s="153"/>
    </row>
    <row r="222" spans="9:19" x14ac:dyDescent="0.25">
      <c r="I222" s="41"/>
      <c r="J222" s="41"/>
      <c r="K222" s="41"/>
      <c r="L222" s="41"/>
      <c r="M222" s="41"/>
      <c r="Q222" s="42"/>
      <c r="R222" s="153"/>
      <c r="S222" s="153"/>
    </row>
    <row r="223" spans="9:19" x14ac:dyDescent="0.25">
      <c r="I223" s="41"/>
      <c r="J223" s="41"/>
      <c r="K223" s="41"/>
      <c r="L223" s="41"/>
      <c r="M223" s="41"/>
      <c r="Q223" s="42"/>
      <c r="R223" s="153"/>
      <c r="S223" s="153"/>
    </row>
    <row r="224" spans="9:19" x14ac:dyDescent="0.25">
      <c r="I224" s="41"/>
      <c r="J224" s="41"/>
      <c r="K224" s="41"/>
      <c r="L224" s="41"/>
      <c r="M224" s="41"/>
      <c r="Q224" s="42"/>
      <c r="R224" s="153"/>
      <c r="S224" s="153"/>
    </row>
    <row r="225" spans="9:19" x14ac:dyDescent="0.25">
      <c r="I225" s="41"/>
      <c r="J225" s="41"/>
      <c r="K225" s="41"/>
      <c r="L225" s="41"/>
      <c r="M225" s="41"/>
      <c r="Q225" s="42"/>
      <c r="R225" s="153"/>
      <c r="S225" s="153"/>
    </row>
    <row r="226" spans="9:19" x14ac:dyDescent="0.25">
      <c r="I226" s="41"/>
      <c r="J226" s="41"/>
      <c r="K226" s="41"/>
      <c r="L226" s="41"/>
      <c r="M226" s="41"/>
      <c r="Q226" s="42"/>
      <c r="R226" s="153"/>
      <c r="S226" s="153"/>
    </row>
    <row r="227" spans="9:19" x14ac:dyDescent="0.25">
      <c r="I227" s="41"/>
      <c r="J227" s="41"/>
      <c r="K227" s="41"/>
      <c r="L227" s="41"/>
      <c r="M227" s="41"/>
      <c r="Q227" s="42"/>
      <c r="R227" s="153"/>
      <c r="S227" s="153"/>
    </row>
    <row r="228" spans="9:19" x14ac:dyDescent="0.25">
      <c r="I228" s="41"/>
      <c r="J228" s="41"/>
      <c r="K228" s="41"/>
      <c r="L228" s="41"/>
      <c r="M228" s="41"/>
      <c r="Q228" s="42"/>
      <c r="R228" s="153"/>
      <c r="S228" s="153"/>
    </row>
    <row r="229" spans="9:19" x14ac:dyDescent="0.25">
      <c r="I229" s="41"/>
      <c r="J229" s="41"/>
      <c r="K229" s="41"/>
      <c r="L229" s="41"/>
      <c r="M229" s="41"/>
      <c r="Q229" s="42"/>
      <c r="R229" s="153"/>
      <c r="S229" s="153"/>
    </row>
    <row r="230" spans="9:19" x14ac:dyDescent="0.25">
      <c r="I230" s="41"/>
      <c r="J230" s="41"/>
      <c r="K230" s="41"/>
      <c r="L230" s="41"/>
      <c r="M230" s="41"/>
      <c r="Q230" s="42"/>
      <c r="R230" s="153"/>
      <c r="S230" s="153"/>
    </row>
    <row r="231" spans="9:19" x14ac:dyDescent="0.25">
      <c r="I231" s="41"/>
      <c r="J231" s="41"/>
      <c r="K231" s="41"/>
      <c r="L231" s="41"/>
      <c r="M231" s="41"/>
      <c r="Q231" s="42"/>
      <c r="R231" s="153"/>
      <c r="S231" s="153"/>
    </row>
    <row r="232" spans="9:19" x14ac:dyDescent="0.25">
      <c r="I232" s="41"/>
      <c r="J232" s="41"/>
      <c r="K232" s="41"/>
      <c r="L232" s="41"/>
      <c r="M232" s="41"/>
      <c r="Q232" s="42"/>
      <c r="R232" s="153"/>
      <c r="S232" s="153"/>
    </row>
    <row r="233" spans="9:19" x14ac:dyDescent="0.25">
      <c r="I233" s="41"/>
      <c r="J233" s="41"/>
      <c r="K233" s="41"/>
      <c r="L233" s="41"/>
      <c r="M233" s="41"/>
      <c r="Q233" s="42"/>
      <c r="R233" s="153"/>
      <c r="S233" s="153"/>
    </row>
    <row r="234" spans="9:19" x14ac:dyDescent="0.25">
      <c r="I234" s="41"/>
      <c r="J234" s="41"/>
      <c r="K234" s="41"/>
      <c r="L234" s="41"/>
      <c r="M234" s="41"/>
      <c r="Q234" s="42"/>
      <c r="R234" s="153"/>
      <c r="S234" s="153"/>
    </row>
    <row r="235" spans="9:19" x14ac:dyDescent="0.25">
      <c r="I235" s="41"/>
      <c r="J235" s="41"/>
      <c r="K235" s="41"/>
      <c r="L235" s="41"/>
      <c r="M235" s="41"/>
      <c r="Q235" s="42"/>
      <c r="R235" s="153"/>
      <c r="S235" s="153"/>
    </row>
    <row r="236" spans="9:19" x14ac:dyDescent="0.25">
      <c r="I236" s="41"/>
      <c r="J236" s="41"/>
      <c r="K236" s="41"/>
      <c r="L236" s="41"/>
      <c r="M236" s="41"/>
      <c r="Q236" s="42"/>
      <c r="R236" s="153"/>
      <c r="S236" s="153"/>
    </row>
    <row r="237" spans="9:19" x14ac:dyDescent="0.25">
      <c r="I237" s="41"/>
      <c r="J237" s="41"/>
      <c r="K237" s="41"/>
      <c r="L237" s="41"/>
      <c r="M237" s="41"/>
      <c r="Q237" s="42"/>
      <c r="R237" s="153"/>
      <c r="S237" s="153"/>
    </row>
    <row r="238" spans="9:19" x14ac:dyDescent="0.25">
      <c r="I238" s="41"/>
      <c r="J238" s="41"/>
      <c r="K238" s="41"/>
      <c r="L238" s="41"/>
      <c r="M238" s="41"/>
      <c r="Q238" s="42"/>
      <c r="R238" s="153"/>
      <c r="S238" s="153"/>
    </row>
    <row r="239" spans="9:19" x14ac:dyDescent="0.25">
      <c r="I239" s="41"/>
      <c r="J239" s="41"/>
      <c r="K239" s="41"/>
      <c r="L239" s="41"/>
      <c r="M239" s="41"/>
      <c r="Q239" s="42"/>
      <c r="R239" s="153"/>
      <c r="S239" s="153"/>
    </row>
    <row r="240" spans="9:19" x14ac:dyDescent="0.25">
      <c r="I240" s="41"/>
      <c r="J240" s="41"/>
      <c r="K240" s="41"/>
      <c r="L240" s="41"/>
      <c r="M240" s="41"/>
      <c r="Q240" s="42"/>
      <c r="R240" s="153"/>
      <c r="S240" s="153"/>
    </row>
    <row r="241" spans="9:19" x14ac:dyDescent="0.25">
      <c r="I241" s="41"/>
      <c r="J241" s="41"/>
      <c r="K241" s="41"/>
      <c r="L241" s="41"/>
      <c r="M241" s="41"/>
      <c r="Q241" s="42"/>
      <c r="R241" s="153"/>
      <c r="S241" s="153"/>
    </row>
    <row r="242" spans="9:19" x14ac:dyDescent="0.25">
      <c r="I242" s="41"/>
      <c r="J242" s="41"/>
      <c r="K242" s="41"/>
      <c r="L242" s="41"/>
      <c r="M242" s="41"/>
      <c r="Q242" s="42"/>
      <c r="R242" s="153"/>
      <c r="S242" s="153"/>
    </row>
    <row r="243" spans="9:19" x14ac:dyDescent="0.25">
      <c r="I243" s="41"/>
      <c r="J243" s="41"/>
      <c r="K243" s="41"/>
      <c r="L243" s="41"/>
      <c r="M243" s="41"/>
      <c r="Q243" s="42"/>
      <c r="R243" s="153"/>
      <c r="S243" s="153"/>
    </row>
    <row r="244" spans="9:19" x14ac:dyDescent="0.25">
      <c r="I244" s="41"/>
      <c r="J244" s="41"/>
      <c r="K244" s="41"/>
      <c r="L244" s="41"/>
      <c r="M244" s="41"/>
      <c r="Q244" s="42"/>
      <c r="R244" s="153"/>
      <c r="S244" s="153"/>
    </row>
    <row r="245" spans="9:19" x14ac:dyDescent="0.25">
      <c r="I245" s="41"/>
      <c r="J245" s="41"/>
      <c r="K245" s="41"/>
      <c r="L245" s="41"/>
      <c r="M245" s="41"/>
      <c r="Q245" s="42"/>
      <c r="R245" s="153"/>
      <c r="S245" s="153"/>
    </row>
    <row r="246" spans="9:19" x14ac:dyDescent="0.25">
      <c r="I246" s="41"/>
      <c r="J246" s="41"/>
      <c r="K246" s="41"/>
      <c r="L246" s="41"/>
      <c r="M246" s="41"/>
      <c r="Q246" s="42"/>
      <c r="R246" s="153"/>
      <c r="S246" s="153"/>
    </row>
    <row r="247" spans="9:19" x14ac:dyDescent="0.25">
      <c r="I247" s="41"/>
      <c r="J247" s="41"/>
      <c r="K247" s="41"/>
      <c r="L247" s="41"/>
      <c r="M247" s="41"/>
      <c r="Q247" s="42"/>
      <c r="R247" s="153"/>
      <c r="S247" s="153"/>
    </row>
    <row r="248" spans="9:19" x14ac:dyDescent="0.25">
      <c r="I248" s="41"/>
      <c r="J248" s="41"/>
      <c r="K248" s="41"/>
      <c r="L248" s="41"/>
      <c r="M248" s="41"/>
      <c r="Q248" s="42"/>
      <c r="R248" s="153"/>
      <c r="S248" s="153"/>
    </row>
    <row r="249" spans="9:19" x14ac:dyDescent="0.25">
      <c r="I249" s="41"/>
      <c r="J249" s="41"/>
      <c r="K249" s="41"/>
      <c r="L249" s="41"/>
      <c r="M249" s="41"/>
      <c r="Q249" s="42"/>
      <c r="R249" s="153"/>
      <c r="S249" s="153"/>
    </row>
    <row r="250" spans="9:19" x14ac:dyDescent="0.25">
      <c r="I250" s="41"/>
      <c r="J250" s="41"/>
      <c r="K250" s="41"/>
      <c r="L250" s="41"/>
      <c r="M250" s="41"/>
      <c r="Q250" s="42"/>
      <c r="R250" s="153"/>
      <c r="S250" s="153"/>
    </row>
    <row r="251" spans="9:19" x14ac:dyDescent="0.25">
      <c r="I251" s="41"/>
      <c r="J251" s="41"/>
      <c r="K251" s="41"/>
      <c r="L251" s="41"/>
      <c r="M251" s="41"/>
      <c r="Q251" s="42"/>
      <c r="R251" s="153"/>
      <c r="S251" s="153"/>
    </row>
    <row r="252" spans="9:19" x14ac:dyDescent="0.25">
      <c r="I252" s="41"/>
      <c r="J252" s="41"/>
      <c r="K252" s="41"/>
      <c r="L252" s="41"/>
      <c r="M252" s="41"/>
      <c r="Q252" s="42"/>
      <c r="R252" s="153"/>
      <c r="S252" s="153"/>
    </row>
    <row r="253" spans="9:19" x14ac:dyDescent="0.25">
      <c r="I253" s="41"/>
      <c r="J253" s="41"/>
      <c r="K253" s="41"/>
      <c r="L253" s="41"/>
      <c r="M253" s="41"/>
      <c r="Q253" s="42"/>
      <c r="R253" s="153"/>
      <c r="S253" s="153"/>
    </row>
    <row r="254" spans="9:19" x14ac:dyDescent="0.25">
      <c r="I254" s="41"/>
      <c r="J254" s="41"/>
      <c r="K254" s="41"/>
      <c r="L254" s="41"/>
      <c r="M254" s="41"/>
      <c r="Q254" s="42"/>
      <c r="R254" s="153"/>
      <c r="S254" s="153"/>
    </row>
    <row r="255" spans="9:19" x14ac:dyDescent="0.25">
      <c r="I255" s="41"/>
      <c r="J255" s="41"/>
      <c r="K255" s="41"/>
      <c r="L255" s="41"/>
      <c r="M255" s="41"/>
      <c r="Q255" s="42"/>
      <c r="R255" s="153"/>
      <c r="S255" s="153"/>
    </row>
    <row r="256" spans="9:19" x14ac:dyDescent="0.25">
      <c r="I256" s="41"/>
      <c r="J256" s="41"/>
      <c r="K256" s="41"/>
      <c r="L256" s="41"/>
      <c r="M256" s="41"/>
      <c r="Q256" s="42"/>
      <c r="R256" s="153"/>
      <c r="S256" s="153"/>
    </row>
    <row r="257" spans="9:19" x14ac:dyDescent="0.25">
      <c r="I257" s="41"/>
      <c r="J257" s="41"/>
      <c r="K257" s="41"/>
      <c r="L257" s="41"/>
      <c r="M257" s="41"/>
      <c r="Q257" s="42"/>
      <c r="R257" s="153"/>
      <c r="S257" s="153"/>
    </row>
    <row r="258" spans="9:19" x14ac:dyDescent="0.25">
      <c r="I258" s="41"/>
      <c r="J258" s="41"/>
      <c r="K258" s="41"/>
      <c r="L258" s="41"/>
      <c r="M258" s="41"/>
      <c r="Q258" s="42"/>
      <c r="R258" s="153"/>
      <c r="S258" s="153"/>
    </row>
    <row r="259" spans="9:19" x14ac:dyDescent="0.25">
      <c r="I259" s="41"/>
      <c r="J259" s="41"/>
      <c r="K259" s="41"/>
      <c r="L259" s="41"/>
      <c r="M259" s="41"/>
      <c r="Q259" s="42"/>
      <c r="R259" s="153"/>
      <c r="S259" s="153"/>
    </row>
    <row r="260" spans="9:19" x14ac:dyDescent="0.25">
      <c r="I260" s="41"/>
      <c r="J260" s="41"/>
      <c r="K260" s="41"/>
      <c r="L260" s="41"/>
      <c r="M260" s="41"/>
      <c r="Q260" s="42"/>
      <c r="R260" s="153"/>
      <c r="S260" s="153"/>
    </row>
    <row r="261" spans="9:19" x14ac:dyDescent="0.25">
      <c r="I261" s="41"/>
      <c r="J261" s="41"/>
      <c r="K261" s="41"/>
      <c r="L261" s="41"/>
      <c r="M261" s="41"/>
      <c r="Q261" s="42"/>
      <c r="R261" s="153"/>
      <c r="S261" s="153"/>
    </row>
    <row r="262" spans="9:19" x14ac:dyDescent="0.25">
      <c r="I262" s="41"/>
      <c r="J262" s="41"/>
      <c r="K262" s="41"/>
      <c r="L262" s="41"/>
      <c r="M262" s="41"/>
      <c r="Q262" s="42"/>
      <c r="R262" s="153"/>
      <c r="S262" s="153"/>
    </row>
    <row r="263" spans="9:19" x14ac:dyDescent="0.25">
      <c r="I263" s="41"/>
      <c r="J263" s="41"/>
      <c r="K263" s="41"/>
      <c r="L263" s="41"/>
      <c r="M263" s="41"/>
      <c r="Q263" s="42"/>
      <c r="R263" s="153"/>
      <c r="S263" s="153"/>
    </row>
    <row r="264" spans="9:19" x14ac:dyDescent="0.25">
      <c r="I264" s="41"/>
      <c r="J264" s="41"/>
      <c r="K264" s="41"/>
      <c r="L264" s="41"/>
      <c r="M264" s="41"/>
      <c r="Q264" s="42"/>
      <c r="R264" s="153"/>
      <c r="S264" s="153"/>
    </row>
    <row r="265" spans="9:19" x14ac:dyDescent="0.25">
      <c r="I265" s="41"/>
      <c r="J265" s="41"/>
      <c r="K265" s="41"/>
      <c r="L265" s="41"/>
      <c r="M265" s="41"/>
      <c r="Q265" s="42"/>
      <c r="R265" s="153"/>
      <c r="S265" s="153"/>
    </row>
    <row r="266" spans="9:19" x14ac:dyDescent="0.25">
      <c r="I266" s="41"/>
      <c r="J266" s="41"/>
      <c r="K266" s="41"/>
      <c r="L266" s="41"/>
      <c r="M266" s="41"/>
      <c r="Q266" s="42"/>
      <c r="R266" s="153"/>
      <c r="S266" s="153"/>
    </row>
    <row r="267" spans="9:19" x14ac:dyDescent="0.25">
      <c r="I267" s="41"/>
      <c r="J267" s="41"/>
      <c r="K267" s="41"/>
      <c r="L267" s="41"/>
      <c r="M267" s="41"/>
      <c r="Q267" s="42"/>
      <c r="R267" s="153"/>
      <c r="S267" s="153"/>
    </row>
    <row r="268" spans="9:19" x14ac:dyDescent="0.25">
      <c r="I268" s="41"/>
      <c r="J268" s="41"/>
      <c r="K268" s="41"/>
      <c r="L268" s="41"/>
      <c r="M268" s="41"/>
      <c r="Q268" s="42"/>
      <c r="R268" s="153"/>
      <c r="S268" s="153"/>
    </row>
    <row r="269" spans="9:19" x14ac:dyDescent="0.25">
      <c r="I269" s="41"/>
      <c r="J269" s="41"/>
      <c r="K269" s="41"/>
      <c r="L269" s="41"/>
      <c r="M269" s="41"/>
      <c r="Q269" s="42"/>
      <c r="R269" s="153"/>
      <c r="S269" s="153"/>
    </row>
    <row r="270" spans="9:19" x14ac:dyDescent="0.25">
      <c r="I270" s="41"/>
      <c r="J270" s="41"/>
      <c r="K270" s="41"/>
      <c r="L270" s="41"/>
      <c r="M270" s="41"/>
      <c r="Q270" s="42"/>
      <c r="R270" s="153"/>
      <c r="S270" s="153"/>
    </row>
    <row r="271" spans="9:19" x14ac:dyDescent="0.25">
      <c r="I271" s="41"/>
      <c r="J271" s="41"/>
      <c r="K271" s="41"/>
      <c r="L271" s="41"/>
      <c r="M271" s="41"/>
      <c r="Q271" s="42"/>
      <c r="R271" s="153"/>
      <c r="S271" s="153"/>
    </row>
    <row r="272" spans="9:19" x14ac:dyDescent="0.25">
      <c r="I272" s="41"/>
      <c r="J272" s="41"/>
      <c r="K272" s="41"/>
      <c r="L272" s="41"/>
      <c r="M272" s="41"/>
      <c r="Q272" s="42"/>
      <c r="R272" s="153"/>
      <c r="S272" s="153"/>
    </row>
    <row r="273" spans="9:19" x14ac:dyDescent="0.25">
      <c r="I273" s="41"/>
      <c r="J273" s="41"/>
      <c r="K273" s="41"/>
      <c r="L273" s="41"/>
      <c r="M273" s="41"/>
      <c r="Q273" s="42"/>
      <c r="R273" s="153"/>
      <c r="S273" s="153"/>
    </row>
    <row r="274" spans="9:19" x14ac:dyDescent="0.25">
      <c r="I274" s="41"/>
      <c r="J274" s="41"/>
      <c r="K274" s="41"/>
      <c r="L274" s="41"/>
      <c r="M274" s="41"/>
      <c r="Q274" s="42"/>
      <c r="R274" s="153"/>
      <c r="S274" s="153"/>
    </row>
    <row r="275" spans="9:19" x14ac:dyDescent="0.25">
      <c r="I275" s="41"/>
      <c r="J275" s="41"/>
      <c r="K275" s="41"/>
      <c r="L275" s="41"/>
      <c r="M275" s="41"/>
      <c r="Q275" s="42"/>
      <c r="R275" s="153"/>
      <c r="S275" s="153"/>
    </row>
    <row r="276" spans="9:19" x14ac:dyDescent="0.25">
      <c r="I276" s="41"/>
      <c r="J276" s="41"/>
      <c r="K276" s="41"/>
      <c r="L276" s="41"/>
      <c r="M276" s="41"/>
      <c r="Q276" s="42"/>
      <c r="R276" s="153"/>
      <c r="S276" s="153"/>
    </row>
    <row r="277" spans="9:19" x14ac:dyDescent="0.25">
      <c r="I277" s="41"/>
      <c r="J277" s="41"/>
      <c r="K277" s="41"/>
      <c r="L277" s="41"/>
      <c r="M277" s="41"/>
      <c r="Q277" s="42"/>
      <c r="R277" s="153"/>
      <c r="S277" s="153"/>
    </row>
    <row r="278" spans="9:19" x14ac:dyDescent="0.25">
      <c r="I278" s="41"/>
      <c r="J278" s="41"/>
      <c r="K278" s="41"/>
      <c r="L278" s="41"/>
      <c r="M278" s="41"/>
      <c r="Q278" s="42"/>
      <c r="R278" s="153"/>
      <c r="S278" s="153"/>
    </row>
    <row r="279" spans="9:19" x14ac:dyDescent="0.25">
      <c r="I279" s="41"/>
      <c r="J279" s="41"/>
      <c r="K279" s="41"/>
      <c r="L279" s="41"/>
      <c r="M279" s="41"/>
      <c r="Q279" s="42"/>
      <c r="R279" s="153"/>
      <c r="S279" s="153"/>
    </row>
    <row r="280" spans="9:19" x14ac:dyDescent="0.25">
      <c r="I280" s="41"/>
      <c r="J280" s="41"/>
      <c r="K280" s="41"/>
      <c r="L280" s="41"/>
      <c r="M280" s="41"/>
      <c r="Q280" s="42"/>
      <c r="R280" s="153"/>
      <c r="S280" s="153"/>
    </row>
    <row r="281" spans="9:19" x14ac:dyDescent="0.25">
      <c r="I281" s="41"/>
      <c r="J281" s="41"/>
      <c r="K281" s="41"/>
      <c r="L281" s="41"/>
      <c r="M281" s="41"/>
      <c r="Q281" s="42"/>
      <c r="R281" s="153"/>
      <c r="S281" s="153"/>
    </row>
    <row r="282" spans="9:19" x14ac:dyDescent="0.25">
      <c r="I282" s="41"/>
      <c r="J282" s="41"/>
      <c r="K282" s="41"/>
      <c r="L282" s="41"/>
      <c r="M282" s="41"/>
      <c r="Q282" s="42"/>
      <c r="R282" s="153"/>
      <c r="S282" s="153"/>
    </row>
    <row r="283" spans="9:19" x14ac:dyDescent="0.25">
      <c r="I283" s="41"/>
      <c r="J283" s="41"/>
      <c r="K283" s="41"/>
      <c r="L283" s="41"/>
      <c r="M283" s="41"/>
      <c r="Q283" s="42"/>
      <c r="R283" s="153"/>
      <c r="S283" s="153"/>
    </row>
    <row r="284" spans="9:19" x14ac:dyDescent="0.25">
      <c r="I284" s="41"/>
      <c r="J284" s="41"/>
      <c r="K284" s="41"/>
      <c r="L284" s="41"/>
      <c r="M284" s="41"/>
      <c r="Q284" s="42"/>
      <c r="R284" s="153"/>
      <c r="S284" s="153"/>
    </row>
    <row r="285" spans="9:19" x14ac:dyDescent="0.25">
      <c r="I285" s="41"/>
      <c r="J285" s="41"/>
      <c r="K285" s="41"/>
      <c r="L285" s="41"/>
      <c r="M285" s="41"/>
      <c r="Q285" s="42"/>
      <c r="R285" s="153"/>
      <c r="S285" s="153"/>
    </row>
    <row r="286" spans="9:19" x14ac:dyDescent="0.25">
      <c r="I286" s="41"/>
      <c r="J286" s="41"/>
      <c r="K286" s="41"/>
      <c r="L286" s="41"/>
      <c r="M286" s="41"/>
      <c r="Q286" s="42"/>
      <c r="R286" s="153"/>
      <c r="S286" s="153"/>
    </row>
    <row r="287" spans="9:19" x14ac:dyDescent="0.25">
      <c r="I287" s="41"/>
      <c r="J287" s="41"/>
      <c r="K287" s="41"/>
      <c r="L287" s="41"/>
      <c r="M287" s="41"/>
      <c r="Q287" s="42"/>
      <c r="R287" s="153"/>
      <c r="S287" s="153"/>
    </row>
    <row r="288" spans="9:19" x14ac:dyDescent="0.25">
      <c r="I288" s="41"/>
      <c r="J288" s="41"/>
      <c r="K288" s="41"/>
      <c r="L288" s="41"/>
      <c r="M288" s="41"/>
      <c r="Q288" s="42"/>
      <c r="R288" s="153"/>
      <c r="S288" s="153"/>
    </row>
    <row r="289" spans="9:19" x14ac:dyDescent="0.25">
      <c r="I289" s="41"/>
      <c r="J289" s="41"/>
      <c r="K289" s="41"/>
      <c r="L289" s="41"/>
      <c r="M289" s="41"/>
      <c r="Q289" s="42"/>
      <c r="R289" s="153"/>
      <c r="S289" s="153"/>
    </row>
    <row r="290" spans="9:19" x14ac:dyDescent="0.25">
      <c r="I290" s="41"/>
      <c r="J290" s="41"/>
      <c r="K290" s="41"/>
      <c r="L290" s="41"/>
      <c r="M290" s="41"/>
      <c r="Q290" s="42"/>
      <c r="R290" s="153"/>
      <c r="S290" s="153"/>
    </row>
    <row r="291" spans="9:19" x14ac:dyDescent="0.25">
      <c r="I291" s="41"/>
      <c r="J291" s="41"/>
      <c r="K291" s="41"/>
      <c r="L291" s="41"/>
      <c r="M291" s="41"/>
      <c r="Q291" s="42"/>
      <c r="R291" s="153"/>
      <c r="S291" s="153"/>
    </row>
    <row r="292" spans="9:19" x14ac:dyDescent="0.25">
      <c r="I292" s="41"/>
      <c r="J292" s="41"/>
      <c r="K292" s="41"/>
      <c r="L292" s="41"/>
      <c r="M292" s="41"/>
      <c r="Q292" s="42"/>
      <c r="R292" s="153"/>
      <c r="S292" s="153"/>
    </row>
    <row r="293" spans="9:19" x14ac:dyDescent="0.25">
      <c r="I293" s="41"/>
      <c r="J293" s="41"/>
      <c r="K293" s="41"/>
      <c r="L293" s="41"/>
      <c r="M293" s="41"/>
      <c r="Q293" s="42"/>
      <c r="R293" s="153"/>
      <c r="S293" s="153"/>
    </row>
    <row r="294" spans="9:19" x14ac:dyDescent="0.25">
      <c r="I294" s="41"/>
      <c r="J294" s="41"/>
      <c r="K294" s="41"/>
      <c r="L294" s="41"/>
      <c r="M294" s="41"/>
      <c r="Q294" s="42"/>
      <c r="R294" s="153"/>
      <c r="S294" s="153"/>
    </row>
    <row r="295" spans="9:19" x14ac:dyDescent="0.25">
      <c r="I295" s="41"/>
      <c r="J295" s="41"/>
      <c r="K295" s="41"/>
      <c r="L295" s="41"/>
      <c r="M295" s="41"/>
      <c r="Q295" s="42"/>
      <c r="R295" s="153"/>
      <c r="S295" s="153"/>
    </row>
    <row r="296" spans="9:19" x14ac:dyDescent="0.25">
      <c r="I296" s="41"/>
      <c r="J296" s="41"/>
      <c r="K296" s="41"/>
      <c r="L296" s="41"/>
      <c r="M296" s="41"/>
      <c r="Q296" s="42"/>
      <c r="R296" s="153"/>
      <c r="S296" s="153"/>
    </row>
    <row r="297" spans="9:19" x14ac:dyDescent="0.25">
      <c r="I297" s="41"/>
      <c r="J297" s="41"/>
      <c r="K297" s="41"/>
      <c r="L297" s="41"/>
      <c r="M297" s="41"/>
      <c r="Q297" s="42"/>
      <c r="R297" s="153"/>
      <c r="S297" s="153"/>
    </row>
    <row r="298" spans="9:19" x14ac:dyDescent="0.25">
      <c r="I298" s="41"/>
      <c r="J298" s="41"/>
      <c r="K298" s="41"/>
      <c r="L298" s="41"/>
      <c r="M298" s="41"/>
      <c r="Q298" s="42"/>
      <c r="R298" s="153"/>
      <c r="S298" s="153"/>
    </row>
    <row r="299" spans="9:19" x14ac:dyDescent="0.25">
      <c r="I299" s="41"/>
      <c r="J299" s="41"/>
      <c r="K299" s="41"/>
      <c r="L299" s="41"/>
      <c r="M299" s="41"/>
      <c r="Q299" s="42"/>
      <c r="R299" s="153"/>
      <c r="S299" s="153"/>
    </row>
    <row r="300" spans="9:19" x14ac:dyDescent="0.25">
      <c r="I300" s="41"/>
      <c r="J300" s="41"/>
      <c r="K300" s="41"/>
      <c r="L300" s="41"/>
      <c r="M300" s="41"/>
      <c r="Q300" s="42"/>
      <c r="R300" s="153"/>
      <c r="S300" s="153"/>
    </row>
    <row r="301" spans="9:19" x14ac:dyDescent="0.25">
      <c r="I301" s="41"/>
      <c r="J301" s="41"/>
      <c r="K301" s="41"/>
      <c r="L301" s="41"/>
      <c r="M301" s="41"/>
      <c r="Q301" s="42"/>
      <c r="R301" s="153"/>
      <c r="S301" s="153"/>
    </row>
    <row r="302" spans="9:19" x14ac:dyDescent="0.25">
      <c r="I302" s="41"/>
      <c r="J302" s="41"/>
      <c r="K302" s="41"/>
      <c r="L302" s="41"/>
      <c r="M302" s="41"/>
      <c r="Q302" s="42"/>
      <c r="R302" s="153"/>
      <c r="S302" s="153"/>
    </row>
    <row r="303" spans="9:19" x14ac:dyDescent="0.25">
      <c r="I303" s="41"/>
      <c r="J303" s="41"/>
      <c r="K303" s="41"/>
      <c r="L303" s="41"/>
      <c r="M303" s="41"/>
      <c r="Q303" s="42"/>
      <c r="R303" s="153"/>
      <c r="S303" s="153"/>
    </row>
    <row r="304" spans="9:19" x14ac:dyDescent="0.25">
      <c r="I304" s="41"/>
      <c r="J304" s="41"/>
      <c r="K304" s="41"/>
      <c r="L304" s="41"/>
      <c r="M304" s="41"/>
      <c r="Q304" s="42"/>
      <c r="R304" s="153"/>
      <c r="S304" s="153"/>
    </row>
    <row r="305" spans="9:19" x14ac:dyDescent="0.25">
      <c r="I305" s="41"/>
      <c r="J305" s="41"/>
      <c r="K305" s="41"/>
      <c r="L305" s="41"/>
      <c r="M305" s="41"/>
      <c r="Q305" s="42"/>
      <c r="R305" s="153"/>
      <c r="S305" s="153"/>
    </row>
    <row r="306" spans="9:19" x14ac:dyDescent="0.25">
      <c r="I306" s="41"/>
      <c r="J306" s="41"/>
      <c r="K306" s="41"/>
      <c r="L306" s="41"/>
      <c r="M306" s="41"/>
      <c r="Q306" s="42"/>
      <c r="R306" s="153"/>
      <c r="S306" s="153"/>
    </row>
    <row r="307" spans="9:19" x14ac:dyDescent="0.25">
      <c r="I307" s="41"/>
      <c r="J307" s="41"/>
      <c r="K307" s="41"/>
      <c r="L307" s="41"/>
      <c r="M307" s="41"/>
      <c r="Q307" s="42"/>
      <c r="R307" s="153"/>
      <c r="S307" s="153"/>
    </row>
    <row r="308" spans="9:19" x14ac:dyDescent="0.25">
      <c r="I308" s="41"/>
      <c r="J308" s="41"/>
      <c r="K308" s="41"/>
      <c r="L308" s="41"/>
      <c r="M308" s="41"/>
      <c r="Q308" s="42"/>
      <c r="R308" s="153"/>
      <c r="S308" s="153"/>
    </row>
    <row r="309" spans="9:19" x14ac:dyDescent="0.25">
      <c r="I309" s="41"/>
      <c r="J309" s="41"/>
      <c r="K309" s="41"/>
      <c r="L309" s="41"/>
      <c r="M309" s="41"/>
      <c r="Q309" s="42"/>
      <c r="R309" s="153"/>
      <c r="S309" s="153"/>
    </row>
    <row r="310" spans="9:19" x14ac:dyDescent="0.25">
      <c r="I310" s="41"/>
      <c r="J310" s="41"/>
      <c r="K310" s="41"/>
      <c r="L310" s="41"/>
      <c r="M310" s="41"/>
      <c r="Q310" s="42"/>
      <c r="R310" s="153"/>
      <c r="S310" s="153"/>
    </row>
    <row r="311" spans="9:19" x14ac:dyDescent="0.25">
      <c r="I311" s="41"/>
      <c r="J311" s="41"/>
      <c r="K311" s="41"/>
      <c r="L311" s="41"/>
      <c r="M311" s="41"/>
      <c r="Q311" s="42"/>
      <c r="R311" s="153"/>
      <c r="S311" s="153"/>
    </row>
    <row r="312" spans="9:19" x14ac:dyDescent="0.25">
      <c r="I312" s="41"/>
      <c r="J312" s="41"/>
      <c r="K312" s="41"/>
      <c r="L312" s="41"/>
      <c r="M312" s="41"/>
      <c r="Q312" s="42"/>
      <c r="R312" s="153"/>
      <c r="S312" s="153"/>
    </row>
    <row r="313" spans="9:19" x14ac:dyDescent="0.25">
      <c r="I313" s="41"/>
      <c r="J313" s="41"/>
      <c r="K313" s="41"/>
      <c r="L313" s="41"/>
      <c r="M313" s="41"/>
      <c r="Q313" s="42"/>
      <c r="R313" s="153"/>
      <c r="S313" s="153"/>
    </row>
    <row r="314" spans="9:19" x14ac:dyDescent="0.25">
      <c r="I314" s="41"/>
      <c r="J314" s="41"/>
      <c r="K314" s="41"/>
      <c r="L314" s="41"/>
      <c r="M314" s="41"/>
      <c r="Q314" s="42"/>
      <c r="R314" s="153"/>
      <c r="S314" s="153"/>
    </row>
    <row r="315" spans="9:19" x14ac:dyDescent="0.25">
      <c r="I315" s="41"/>
      <c r="J315" s="41"/>
      <c r="K315" s="41"/>
      <c r="L315" s="41"/>
      <c r="M315" s="41"/>
      <c r="Q315" s="42"/>
      <c r="R315" s="153"/>
      <c r="S315" s="153"/>
    </row>
    <row r="316" spans="9:19" x14ac:dyDescent="0.25">
      <c r="I316" s="41"/>
      <c r="J316" s="41"/>
      <c r="K316" s="41"/>
      <c r="L316" s="41"/>
      <c r="M316" s="41"/>
      <c r="Q316" s="42"/>
      <c r="R316" s="153"/>
      <c r="S316" s="153"/>
    </row>
    <row r="317" spans="9:19" x14ac:dyDescent="0.25">
      <c r="I317" s="41"/>
      <c r="J317" s="41"/>
      <c r="K317" s="41"/>
      <c r="L317" s="41"/>
      <c r="M317" s="41"/>
      <c r="Q317" s="42"/>
      <c r="R317" s="153"/>
      <c r="S317" s="153"/>
    </row>
    <row r="318" spans="9:19" x14ac:dyDescent="0.25">
      <c r="I318" s="41"/>
      <c r="J318" s="41"/>
      <c r="K318" s="41"/>
      <c r="L318" s="41"/>
      <c r="M318" s="41"/>
      <c r="Q318" s="42"/>
      <c r="R318" s="153"/>
      <c r="S318" s="153"/>
    </row>
    <row r="319" spans="9:19" x14ac:dyDescent="0.25">
      <c r="I319" s="41"/>
      <c r="J319" s="41"/>
      <c r="K319" s="41"/>
      <c r="L319" s="41"/>
      <c r="M319" s="41"/>
      <c r="Q319" s="42"/>
      <c r="R319" s="153"/>
      <c r="S319" s="153"/>
    </row>
    <row r="320" spans="9:19" x14ac:dyDescent="0.25">
      <c r="I320" s="41"/>
      <c r="J320" s="41"/>
      <c r="K320" s="41"/>
      <c r="L320" s="41"/>
      <c r="M320" s="41"/>
      <c r="Q320" s="42"/>
      <c r="R320" s="153"/>
      <c r="S320" s="153"/>
    </row>
    <row r="321" spans="9:19" x14ac:dyDescent="0.25">
      <c r="I321" s="41"/>
      <c r="J321" s="41"/>
      <c r="K321" s="41"/>
      <c r="L321" s="41"/>
      <c r="M321" s="41"/>
      <c r="Q321" s="42"/>
      <c r="R321" s="153"/>
      <c r="S321" s="153"/>
    </row>
    <row r="322" spans="9:19" x14ac:dyDescent="0.25">
      <c r="I322" s="41"/>
      <c r="J322" s="41"/>
      <c r="K322" s="41"/>
      <c r="L322" s="41"/>
      <c r="M322" s="41"/>
      <c r="Q322" s="42"/>
      <c r="R322" s="153"/>
      <c r="S322" s="153"/>
    </row>
    <row r="323" spans="9:19" x14ac:dyDescent="0.25">
      <c r="I323" s="41"/>
      <c r="J323" s="41"/>
      <c r="K323" s="41"/>
      <c r="L323" s="41"/>
      <c r="M323" s="41"/>
      <c r="Q323" s="42"/>
      <c r="R323" s="153"/>
      <c r="S323" s="153"/>
    </row>
    <row r="324" spans="9:19" x14ac:dyDescent="0.25">
      <c r="I324" s="41"/>
      <c r="J324" s="41"/>
      <c r="K324" s="41"/>
      <c r="L324" s="41"/>
      <c r="M324" s="41"/>
      <c r="Q324" s="42"/>
      <c r="R324" s="153"/>
      <c r="S324" s="153"/>
    </row>
    <row r="325" spans="9:19" x14ac:dyDescent="0.25">
      <c r="I325" s="41"/>
      <c r="J325" s="41"/>
      <c r="K325" s="41"/>
      <c r="L325" s="41"/>
      <c r="M325" s="41"/>
      <c r="Q325" s="42"/>
      <c r="R325" s="153"/>
      <c r="S325" s="153"/>
    </row>
    <row r="326" spans="9:19" x14ac:dyDescent="0.25">
      <c r="I326" s="41"/>
      <c r="J326" s="41"/>
      <c r="K326" s="41"/>
      <c r="L326" s="41"/>
      <c r="M326" s="41"/>
      <c r="Q326" s="42"/>
      <c r="R326" s="153"/>
      <c r="S326" s="153"/>
    </row>
    <row r="327" spans="9:19" x14ac:dyDescent="0.25">
      <c r="I327" s="41"/>
      <c r="J327" s="41"/>
      <c r="K327" s="41"/>
      <c r="L327" s="41"/>
      <c r="M327" s="41"/>
      <c r="Q327" s="42"/>
      <c r="R327" s="153"/>
      <c r="S327" s="153"/>
    </row>
    <row r="328" spans="9:19" x14ac:dyDescent="0.25">
      <c r="I328" s="41"/>
      <c r="J328" s="41"/>
      <c r="K328" s="41"/>
      <c r="L328" s="41"/>
      <c r="M328" s="41"/>
      <c r="Q328" s="42"/>
      <c r="R328" s="153"/>
      <c r="S328" s="153"/>
    </row>
    <row r="329" spans="9:19" x14ac:dyDescent="0.25">
      <c r="I329" s="41"/>
      <c r="J329" s="41"/>
      <c r="K329" s="41"/>
      <c r="L329" s="41"/>
      <c r="M329" s="41"/>
      <c r="Q329" s="42"/>
      <c r="R329" s="153"/>
      <c r="S329" s="153"/>
    </row>
    <row r="330" spans="9:19" x14ac:dyDescent="0.25">
      <c r="I330" s="41"/>
      <c r="J330" s="41"/>
      <c r="K330" s="41"/>
      <c r="L330" s="41"/>
      <c r="M330" s="41"/>
      <c r="Q330" s="42"/>
      <c r="R330" s="153"/>
      <c r="S330" s="153"/>
    </row>
    <row r="331" spans="9:19" x14ac:dyDescent="0.25">
      <c r="I331" s="41"/>
      <c r="J331" s="41"/>
      <c r="K331" s="41"/>
      <c r="L331" s="41"/>
      <c r="M331" s="41"/>
      <c r="Q331" s="42"/>
      <c r="R331" s="153"/>
      <c r="S331" s="153"/>
    </row>
    <row r="332" spans="9:19" x14ac:dyDescent="0.25">
      <c r="I332" s="41"/>
      <c r="J332" s="41"/>
      <c r="K332" s="41"/>
      <c r="L332" s="41"/>
      <c r="M332" s="41"/>
      <c r="Q332" s="42"/>
      <c r="R332" s="153"/>
      <c r="S332" s="153"/>
    </row>
    <row r="333" spans="9:19" x14ac:dyDescent="0.25">
      <c r="I333" s="41"/>
      <c r="J333" s="41"/>
      <c r="K333" s="41"/>
      <c r="L333" s="41"/>
      <c r="M333" s="41"/>
      <c r="Q333" s="42"/>
      <c r="R333" s="153"/>
      <c r="S333" s="153"/>
    </row>
    <row r="334" spans="9:19" x14ac:dyDescent="0.25">
      <c r="I334" s="41"/>
      <c r="J334" s="41"/>
      <c r="K334" s="41"/>
      <c r="L334" s="41"/>
      <c r="M334" s="41"/>
      <c r="Q334" s="42"/>
      <c r="R334" s="153"/>
      <c r="S334" s="153"/>
    </row>
    <row r="335" spans="9:19" x14ac:dyDescent="0.25">
      <c r="I335" s="41"/>
      <c r="J335" s="41"/>
      <c r="K335" s="41"/>
      <c r="L335" s="41"/>
      <c r="M335" s="41"/>
      <c r="Q335" s="42"/>
      <c r="R335" s="153"/>
      <c r="S335" s="153"/>
    </row>
    <row r="336" spans="9:19" x14ac:dyDescent="0.25">
      <c r="I336" s="41"/>
      <c r="J336" s="41"/>
      <c r="K336" s="41"/>
      <c r="L336" s="41"/>
      <c r="M336" s="41"/>
      <c r="Q336" s="42"/>
      <c r="R336" s="153"/>
      <c r="S336" s="153"/>
    </row>
    <row r="337" spans="9:19" x14ac:dyDescent="0.25">
      <c r="I337" s="41"/>
      <c r="J337" s="41"/>
      <c r="K337" s="41"/>
      <c r="L337" s="41"/>
      <c r="M337" s="41"/>
      <c r="Q337" s="42"/>
      <c r="R337" s="153"/>
      <c r="S337" s="153"/>
    </row>
    <row r="338" spans="9:19" x14ac:dyDescent="0.25">
      <c r="I338" s="41"/>
      <c r="J338" s="41"/>
      <c r="K338" s="41"/>
      <c r="L338" s="41"/>
      <c r="M338" s="41"/>
      <c r="Q338" s="42"/>
      <c r="R338" s="153"/>
      <c r="S338" s="153"/>
    </row>
    <row r="339" spans="9:19" x14ac:dyDescent="0.25">
      <c r="I339" s="41"/>
      <c r="J339" s="41"/>
      <c r="K339" s="41"/>
      <c r="L339" s="41"/>
      <c r="M339" s="41"/>
      <c r="Q339" s="42"/>
      <c r="R339" s="153"/>
      <c r="S339" s="153"/>
    </row>
    <row r="340" spans="9:19" x14ac:dyDescent="0.25">
      <c r="I340" s="41"/>
      <c r="J340" s="41"/>
      <c r="K340" s="41"/>
      <c r="L340" s="41"/>
      <c r="M340" s="41"/>
      <c r="Q340" s="42"/>
      <c r="R340" s="153"/>
      <c r="S340" s="153"/>
    </row>
    <row r="341" spans="9:19" x14ac:dyDescent="0.25">
      <c r="I341" s="41"/>
      <c r="J341" s="41"/>
      <c r="K341" s="41"/>
      <c r="L341" s="41"/>
      <c r="M341" s="41"/>
      <c r="Q341" s="42"/>
      <c r="R341" s="153"/>
      <c r="S341" s="153"/>
    </row>
    <row r="342" spans="9:19" x14ac:dyDescent="0.25">
      <c r="I342" s="41"/>
      <c r="J342" s="41"/>
      <c r="K342" s="41"/>
      <c r="L342" s="41"/>
      <c r="M342" s="41"/>
      <c r="Q342" s="42"/>
      <c r="R342" s="153"/>
      <c r="S342" s="153"/>
    </row>
    <row r="343" spans="9:19" x14ac:dyDescent="0.25">
      <c r="I343" s="41"/>
      <c r="J343" s="41"/>
      <c r="K343" s="41"/>
      <c r="L343" s="41"/>
      <c r="M343" s="41"/>
      <c r="Q343" s="42"/>
      <c r="R343" s="153"/>
      <c r="S343" s="153"/>
    </row>
    <row r="344" spans="9:19" x14ac:dyDescent="0.25">
      <c r="I344" s="41"/>
      <c r="J344" s="41"/>
      <c r="K344" s="41"/>
      <c r="L344" s="41"/>
      <c r="M344" s="41"/>
      <c r="Q344" s="42"/>
      <c r="R344" s="153"/>
      <c r="S344" s="153"/>
    </row>
    <row r="345" spans="9:19" x14ac:dyDescent="0.25">
      <c r="I345" s="41"/>
      <c r="J345" s="41"/>
      <c r="K345" s="41"/>
      <c r="L345" s="41"/>
      <c r="M345" s="41"/>
      <c r="Q345" s="42"/>
      <c r="R345" s="153"/>
      <c r="S345" s="153"/>
    </row>
    <row r="346" spans="9:19" x14ac:dyDescent="0.25">
      <c r="I346" s="41"/>
      <c r="J346" s="41"/>
      <c r="K346" s="41"/>
      <c r="L346" s="41"/>
      <c r="M346" s="41"/>
      <c r="Q346" s="42"/>
      <c r="R346" s="153"/>
      <c r="S346" s="153"/>
    </row>
    <row r="347" spans="9:19" x14ac:dyDescent="0.25">
      <c r="I347" s="41"/>
      <c r="J347" s="41"/>
      <c r="K347" s="41"/>
      <c r="L347" s="41"/>
      <c r="M347" s="41"/>
      <c r="Q347" s="42"/>
      <c r="R347" s="153"/>
      <c r="S347" s="153"/>
    </row>
    <row r="348" spans="9:19" x14ac:dyDescent="0.25">
      <c r="I348" s="41"/>
      <c r="J348" s="41"/>
      <c r="K348" s="41"/>
      <c r="L348" s="41"/>
      <c r="M348" s="41"/>
      <c r="Q348" s="42"/>
      <c r="R348" s="153"/>
      <c r="S348" s="153"/>
    </row>
    <row r="349" spans="9:19" x14ac:dyDescent="0.25">
      <c r="I349" s="41"/>
      <c r="J349" s="41"/>
      <c r="K349" s="41"/>
      <c r="L349" s="41"/>
      <c r="M349" s="41"/>
      <c r="Q349" s="42"/>
      <c r="R349" s="153"/>
      <c r="S349" s="153"/>
    </row>
    <row r="350" spans="9:19" x14ac:dyDescent="0.25">
      <c r="I350" s="41"/>
      <c r="J350" s="41"/>
      <c r="K350" s="41"/>
      <c r="L350" s="41"/>
      <c r="M350" s="41"/>
      <c r="Q350" s="42"/>
      <c r="R350" s="153"/>
      <c r="S350" s="153"/>
    </row>
    <row r="351" spans="9:19" x14ac:dyDescent="0.25">
      <c r="I351" s="41"/>
      <c r="J351" s="41"/>
      <c r="K351" s="41"/>
      <c r="L351" s="41"/>
      <c r="M351" s="41"/>
      <c r="Q351" s="42"/>
      <c r="R351" s="153"/>
      <c r="S351" s="153"/>
    </row>
    <row r="352" spans="9:19" x14ac:dyDescent="0.25">
      <c r="I352" s="41"/>
      <c r="J352" s="41"/>
      <c r="K352" s="41"/>
      <c r="L352" s="41"/>
      <c r="M352" s="41"/>
      <c r="Q352" s="42"/>
      <c r="R352" s="153"/>
      <c r="S352" s="153"/>
    </row>
    <row r="353" spans="9:19" x14ac:dyDescent="0.25">
      <c r="I353" s="41"/>
      <c r="J353" s="41"/>
      <c r="K353" s="41"/>
      <c r="L353" s="41"/>
      <c r="M353" s="41"/>
      <c r="Q353" s="42"/>
      <c r="R353" s="153"/>
      <c r="S353" s="153"/>
    </row>
    <row r="354" spans="9:19" x14ac:dyDescent="0.25">
      <c r="I354" s="41"/>
      <c r="J354" s="41"/>
      <c r="K354" s="41"/>
      <c r="L354" s="41"/>
      <c r="M354" s="41"/>
      <c r="Q354" s="42"/>
      <c r="R354" s="153"/>
      <c r="S354" s="153"/>
    </row>
    <row r="355" spans="9:19" x14ac:dyDescent="0.25">
      <c r="I355" s="41"/>
      <c r="J355" s="41"/>
      <c r="K355" s="41"/>
      <c r="L355" s="41"/>
      <c r="M355" s="41"/>
      <c r="Q355" s="42"/>
      <c r="R355" s="153"/>
      <c r="S355" s="153"/>
    </row>
    <row r="356" spans="9:19" x14ac:dyDescent="0.25">
      <c r="I356" s="41"/>
      <c r="J356" s="41"/>
      <c r="K356" s="41"/>
      <c r="L356" s="41"/>
      <c r="M356" s="41"/>
      <c r="Q356" s="42"/>
      <c r="R356" s="153"/>
      <c r="S356" s="153"/>
    </row>
    <row r="357" spans="9:19" x14ac:dyDescent="0.25">
      <c r="I357" s="41"/>
      <c r="J357" s="41"/>
      <c r="K357" s="41"/>
      <c r="L357" s="41"/>
      <c r="M357" s="41"/>
      <c r="Q357" s="42"/>
      <c r="R357" s="153"/>
      <c r="S357" s="153"/>
    </row>
    <row r="358" spans="9:19" x14ac:dyDescent="0.25">
      <c r="I358" s="41"/>
      <c r="J358" s="41"/>
      <c r="K358" s="41"/>
      <c r="L358" s="41"/>
      <c r="M358" s="41"/>
      <c r="Q358" s="42"/>
      <c r="R358" s="153"/>
      <c r="S358" s="153"/>
    </row>
    <row r="359" spans="9:19" x14ac:dyDescent="0.25">
      <c r="I359" s="41"/>
      <c r="J359" s="41"/>
      <c r="K359" s="41"/>
      <c r="L359" s="41"/>
      <c r="M359" s="41"/>
      <c r="Q359" s="42"/>
      <c r="R359" s="153"/>
      <c r="S359" s="153"/>
    </row>
    <row r="360" spans="9:19" x14ac:dyDescent="0.25">
      <c r="I360" s="41"/>
      <c r="J360" s="41"/>
      <c r="K360" s="41"/>
      <c r="L360" s="41"/>
      <c r="M360" s="41"/>
      <c r="Q360" s="42"/>
      <c r="R360" s="153"/>
      <c r="S360" s="153"/>
    </row>
    <row r="361" spans="9:19" x14ac:dyDescent="0.25">
      <c r="I361" s="41"/>
      <c r="J361" s="41"/>
      <c r="K361" s="41"/>
      <c r="L361" s="41"/>
      <c r="M361" s="41"/>
      <c r="Q361" s="42"/>
      <c r="R361" s="153"/>
      <c r="S361" s="153"/>
    </row>
    <row r="362" spans="9:19" x14ac:dyDescent="0.25">
      <c r="I362" s="41"/>
      <c r="J362" s="41"/>
      <c r="K362" s="41"/>
      <c r="L362" s="41"/>
      <c r="M362" s="41"/>
      <c r="Q362" s="42"/>
      <c r="R362" s="153"/>
      <c r="S362" s="153"/>
    </row>
    <row r="363" spans="9:19" x14ac:dyDescent="0.25">
      <c r="I363" s="41"/>
      <c r="J363" s="41"/>
      <c r="K363" s="41"/>
      <c r="L363" s="41"/>
      <c r="M363" s="41"/>
      <c r="Q363" s="42"/>
      <c r="R363" s="153"/>
      <c r="S363" s="153"/>
    </row>
    <row r="364" spans="9:19" x14ac:dyDescent="0.25">
      <c r="I364" s="41"/>
      <c r="J364" s="41"/>
      <c r="K364" s="41"/>
      <c r="L364" s="41"/>
      <c r="M364" s="41"/>
      <c r="Q364" s="42"/>
      <c r="R364" s="153"/>
      <c r="S364" s="153"/>
    </row>
    <row r="365" spans="9:19" x14ac:dyDescent="0.25">
      <c r="I365" s="41"/>
      <c r="J365" s="41"/>
      <c r="K365" s="41"/>
      <c r="L365" s="41"/>
      <c r="M365" s="41"/>
      <c r="Q365" s="42"/>
      <c r="R365" s="153"/>
      <c r="S365" s="153"/>
    </row>
    <row r="366" spans="9:19" x14ac:dyDescent="0.25">
      <c r="I366" s="41"/>
      <c r="J366" s="41"/>
      <c r="K366" s="41"/>
      <c r="L366" s="41"/>
      <c r="M366" s="41"/>
      <c r="Q366" s="42"/>
      <c r="R366" s="153"/>
      <c r="S366" s="153"/>
    </row>
    <row r="367" spans="9:19" x14ac:dyDescent="0.25">
      <c r="I367" s="41"/>
      <c r="J367" s="41"/>
      <c r="K367" s="41"/>
      <c r="L367" s="41"/>
      <c r="M367" s="41"/>
      <c r="Q367" s="42"/>
      <c r="R367" s="153"/>
      <c r="S367" s="153"/>
    </row>
    <row r="368" spans="9:19" x14ac:dyDescent="0.25">
      <c r="I368" s="41"/>
      <c r="J368" s="41"/>
      <c r="K368" s="41"/>
      <c r="L368" s="41"/>
      <c r="M368" s="41"/>
      <c r="Q368" s="42"/>
      <c r="R368" s="153"/>
      <c r="S368" s="153"/>
    </row>
    <row r="369" spans="9:19" x14ac:dyDescent="0.25">
      <c r="I369" s="41"/>
      <c r="J369" s="41"/>
      <c r="K369" s="41"/>
      <c r="L369" s="41"/>
      <c r="M369" s="41"/>
      <c r="Q369" s="42"/>
      <c r="R369" s="153"/>
      <c r="S369" s="153"/>
    </row>
    <row r="370" spans="9:19" x14ac:dyDescent="0.25">
      <c r="I370" s="41"/>
      <c r="J370" s="41"/>
      <c r="K370" s="41"/>
      <c r="L370" s="41"/>
      <c r="M370" s="41"/>
      <c r="Q370" s="42"/>
      <c r="R370" s="153"/>
      <c r="S370" s="153"/>
    </row>
    <row r="371" spans="9:19" x14ac:dyDescent="0.25">
      <c r="I371" s="41"/>
      <c r="J371" s="41"/>
      <c r="K371" s="41"/>
      <c r="L371" s="41"/>
      <c r="M371" s="41"/>
      <c r="Q371" s="42"/>
      <c r="R371" s="153"/>
      <c r="S371" s="153"/>
    </row>
    <row r="372" spans="9:19" x14ac:dyDescent="0.25">
      <c r="I372" s="41"/>
      <c r="J372" s="41"/>
      <c r="K372" s="41"/>
      <c r="L372" s="41"/>
      <c r="M372" s="41"/>
      <c r="Q372" s="42"/>
      <c r="R372" s="153"/>
      <c r="S372" s="153"/>
    </row>
    <row r="373" spans="9:19" x14ac:dyDescent="0.25">
      <c r="I373" s="41"/>
      <c r="J373" s="41"/>
      <c r="K373" s="41"/>
      <c r="L373" s="41"/>
      <c r="M373" s="41"/>
      <c r="Q373" s="42"/>
      <c r="R373" s="153"/>
      <c r="S373" s="153"/>
    </row>
    <row r="374" spans="9:19" x14ac:dyDescent="0.25">
      <c r="I374" s="41"/>
      <c r="J374" s="41"/>
      <c r="K374" s="41"/>
      <c r="L374" s="41"/>
      <c r="M374" s="41"/>
      <c r="Q374" s="42"/>
      <c r="R374" s="153"/>
      <c r="S374" s="153"/>
    </row>
    <row r="375" spans="9:19" x14ac:dyDescent="0.25">
      <c r="I375" s="41"/>
      <c r="J375" s="41"/>
      <c r="K375" s="41"/>
      <c r="L375" s="41"/>
      <c r="M375" s="41"/>
      <c r="Q375" s="42"/>
      <c r="R375" s="153"/>
      <c r="S375" s="153"/>
    </row>
    <row r="376" spans="9:19" x14ac:dyDescent="0.25">
      <c r="I376" s="41"/>
      <c r="J376" s="41"/>
      <c r="K376" s="41"/>
      <c r="L376" s="41"/>
      <c r="M376" s="41"/>
      <c r="Q376" s="42"/>
      <c r="R376" s="153"/>
      <c r="S376" s="153"/>
    </row>
    <row r="377" spans="9:19" x14ac:dyDescent="0.25">
      <c r="I377" s="41"/>
      <c r="J377" s="41"/>
      <c r="K377" s="41"/>
      <c r="L377" s="41"/>
      <c r="M377" s="41"/>
      <c r="Q377" s="42"/>
      <c r="R377" s="153"/>
      <c r="S377" s="153"/>
    </row>
    <row r="378" spans="9:19" x14ac:dyDescent="0.25">
      <c r="I378" s="41"/>
      <c r="J378" s="41"/>
      <c r="K378" s="41"/>
      <c r="L378" s="41"/>
      <c r="M378" s="41"/>
      <c r="Q378" s="42"/>
      <c r="R378" s="153"/>
      <c r="S378" s="153"/>
    </row>
    <row r="379" spans="9:19" x14ac:dyDescent="0.25">
      <c r="I379" s="41"/>
      <c r="J379" s="41"/>
      <c r="K379" s="41"/>
      <c r="L379" s="41"/>
      <c r="M379" s="41"/>
      <c r="Q379" s="42"/>
      <c r="R379" s="153"/>
      <c r="S379" s="153"/>
    </row>
    <row r="380" spans="9:19" x14ac:dyDescent="0.25">
      <c r="I380" s="41"/>
      <c r="J380" s="41"/>
      <c r="K380" s="41"/>
      <c r="L380" s="41"/>
      <c r="M380" s="41"/>
      <c r="Q380" s="42"/>
      <c r="R380" s="153"/>
      <c r="S380" s="153"/>
    </row>
    <row r="381" spans="9:19" x14ac:dyDescent="0.25">
      <c r="I381" s="41"/>
      <c r="J381" s="41"/>
      <c r="K381" s="41"/>
      <c r="L381" s="41"/>
      <c r="M381" s="41"/>
      <c r="Q381" s="42"/>
      <c r="R381" s="153"/>
      <c r="S381" s="153"/>
    </row>
    <row r="382" spans="9:19" x14ac:dyDescent="0.25">
      <c r="I382" s="41"/>
      <c r="J382" s="41"/>
      <c r="K382" s="41"/>
      <c r="L382" s="41"/>
      <c r="M382" s="41"/>
      <c r="Q382" s="42"/>
      <c r="R382" s="153"/>
      <c r="S382" s="153"/>
    </row>
    <row r="383" spans="9:19" x14ac:dyDescent="0.25">
      <c r="I383" s="41"/>
      <c r="J383" s="41"/>
      <c r="K383" s="41"/>
      <c r="L383" s="41"/>
      <c r="M383" s="41"/>
      <c r="Q383" s="42"/>
      <c r="R383" s="153"/>
      <c r="S383" s="153"/>
    </row>
    <row r="384" spans="9:19" x14ac:dyDescent="0.25">
      <c r="I384" s="41"/>
      <c r="J384" s="41"/>
      <c r="K384" s="41"/>
      <c r="L384" s="41"/>
      <c r="M384" s="41"/>
      <c r="Q384" s="42"/>
      <c r="R384" s="153"/>
      <c r="S384" s="153"/>
    </row>
    <row r="385" spans="9:19" x14ac:dyDescent="0.25">
      <c r="I385" s="41"/>
      <c r="J385" s="41"/>
      <c r="K385" s="41"/>
      <c r="L385" s="41"/>
      <c r="M385" s="41"/>
      <c r="Q385" s="42"/>
      <c r="R385" s="153"/>
      <c r="S385" s="153"/>
    </row>
    <row r="386" spans="9:19" x14ac:dyDescent="0.25">
      <c r="I386" s="41"/>
      <c r="J386" s="41"/>
      <c r="K386" s="41"/>
      <c r="L386" s="41"/>
      <c r="M386" s="41"/>
      <c r="Q386" s="42"/>
      <c r="R386" s="153"/>
      <c r="S386" s="153"/>
    </row>
    <row r="387" spans="9:19" x14ac:dyDescent="0.25">
      <c r="I387" s="41"/>
      <c r="J387" s="41"/>
      <c r="K387" s="41"/>
      <c r="L387" s="41"/>
      <c r="M387" s="41"/>
      <c r="Q387" s="42"/>
      <c r="R387" s="153"/>
      <c r="S387" s="153"/>
    </row>
    <row r="388" spans="9:19" x14ac:dyDescent="0.25">
      <c r="I388" s="41"/>
      <c r="J388" s="41"/>
      <c r="K388" s="41"/>
      <c r="L388" s="41"/>
      <c r="M388" s="41"/>
      <c r="Q388" s="42"/>
      <c r="R388" s="153"/>
      <c r="S388" s="153"/>
    </row>
    <row r="389" spans="9:19" x14ac:dyDescent="0.25">
      <c r="I389" s="41"/>
      <c r="J389" s="41"/>
      <c r="K389" s="41"/>
      <c r="L389" s="41"/>
      <c r="M389" s="41"/>
      <c r="Q389" s="42"/>
      <c r="R389" s="153"/>
      <c r="S389" s="153"/>
    </row>
    <row r="390" spans="9:19" x14ac:dyDescent="0.25">
      <c r="I390" s="41"/>
      <c r="J390" s="41"/>
      <c r="K390" s="41"/>
      <c r="L390" s="41"/>
      <c r="M390" s="41"/>
      <c r="Q390" s="42"/>
      <c r="R390" s="153"/>
      <c r="S390" s="153"/>
    </row>
    <row r="391" spans="9:19" x14ac:dyDescent="0.25">
      <c r="I391" s="41"/>
      <c r="J391" s="41"/>
      <c r="K391" s="41"/>
      <c r="L391" s="41"/>
      <c r="M391" s="41"/>
      <c r="Q391" s="42"/>
      <c r="R391" s="153"/>
      <c r="S391" s="153"/>
    </row>
    <row r="392" spans="9:19" x14ac:dyDescent="0.25">
      <c r="I392" s="41"/>
      <c r="J392" s="41"/>
      <c r="K392" s="41"/>
      <c r="L392" s="41"/>
      <c r="M392" s="41"/>
      <c r="Q392" s="42"/>
      <c r="R392" s="153"/>
      <c r="S392" s="153"/>
    </row>
    <row r="393" spans="9:19" x14ac:dyDescent="0.25">
      <c r="I393" s="41"/>
      <c r="J393" s="41"/>
      <c r="K393" s="41"/>
      <c r="L393" s="41"/>
      <c r="M393" s="41"/>
      <c r="Q393" s="42"/>
      <c r="R393" s="153"/>
      <c r="S393" s="153"/>
    </row>
    <row r="394" spans="9:19" x14ac:dyDescent="0.25">
      <c r="I394" s="41"/>
      <c r="J394" s="41"/>
      <c r="K394" s="41"/>
      <c r="L394" s="41"/>
      <c r="M394" s="41"/>
      <c r="Q394" s="42"/>
      <c r="R394" s="153"/>
      <c r="S394" s="153"/>
    </row>
    <row r="395" spans="9:19" x14ac:dyDescent="0.25">
      <c r="I395" s="41"/>
      <c r="J395" s="41"/>
      <c r="K395" s="41"/>
      <c r="L395" s="41"/>
      <c r="M395" s="41"/>
      <c r="Q395" s="42"/>
      <c r="R395" s="153"/>
      <c r="S395" s="153"/>
    </row>
    <row r="396" spans="9:19" x14ac:dyDescent="0.25">
      <c r="I396" s="41"/>
      <c r="J396" s="41"/>
      <c r="K396" s="41"/>
      <c r="L396" s="41"/>
      <c r="M396" s="41"/>
      <c r="Q396" s="42"/>
      <c r="R396" s="153"/>
      <c r="S396" s="153"/>
    </row>
    <row r="397" spans="9:19" x14ac:dyDescent="0.25">
      <c r="I397" s="41"/>
      <c r="J397" s="41"/>
      <c r="K397" s="41"/>
      <c r="L397" s="41"/>
      <c r="M397" s="41"/>
      <c r="Q397" s="42"/>
      <c r="R397" s="153"/>
      <c r="S397" s="153"/>
    </row>
    <row r="398" spans="9:19" x14ac:dyDescent="0.25">
      <c r="I398" s="41"/>
      <c r="J398" s="41"/>
      <c r="K398" s="41"/>
      <c r="L398" s="41"/>
      <c r="M398" s="41"/>
      <c r="Q398" s="42"/>
      <c r="R398" s="153"/>
      <c r="S398" s="153"/>
    </row>
    <row r="399" spans="9:19" x14ac:dyDescent="0.25">
      <c r="I399" s="41"/>
      <c r="J399" s="41"/>
      <c r="K399" s="41"/>
      <c r="L399" s="41"/>
      <c r="M399" s="41"/>
      <c r="Q399" s="42"/>
      <c r="R399" s="153"/>
      <c r="S399" s="153"/>
    </row>
    <row r="400" spans="9:19" x14ac:dyDescent="0.25">
      <c r="I400" s="41"/>
      <c r="J400" s="41"/>
      <c r="K400" s="41"/>
      <c r="L400" s="41"/>
      <c r="M400" s="41"/>
      <c r="Q400" s="42"/>
      <c r="R400" s="153"/>
      <c r="S400" s="153"/>
    </row>
    <row r="401" spans="9:19" x14ac:dyDescent="0.25">
      <c r="I401" s="41"/>
      <c r="J401" s="41"/>
      <c r="K401" s="41"/>
      <c r="L401" s="41"/>
      <c r="M401" s="41"/>
      <c r="Q401" s="42"/>
      <c r="R401" s="153"/>
      <c r="S401" s="153"/>
    </row>
    <row r="402" spans="9:19" x14ac:dyDescent="0.25">
      <c r="I402" s="41"/>
      <c r="J402" s="41"/>
      <c r="K402" s="41"/>
      <c r="L402" s="41"/>
      <c r="M402" s="41"/>
      <c r="Q402" s="42"/>
      <c r="R402" s="153"/>
      <c r="S402" s="153"/>
    </row>
    <row r="403" spans="9:19" x14ac:dyDescent="0.25">
      <c r="I403" s="41"/>
      <c r="J403" s="41"/>
      <c r="K403" s="41"/>
      <c r="L403" s="41"/>
      <c r="M403" s="41"/>
      <c r="Q403" s="42"/>
      <c r="R403" s="153"/>
      <c r="S403" s="153"/>
    </row>
    <row r="404" spans="9:19" x14ac:dyDescent="0.25">
      <c r="I404" s="41"/>
      <c r="J404" s="41"/>
      <c r="K404" s="41"/>
      <c r="L404" s="41"/>
      <c r="M404" s="41"/>
      <c r="Q404" s="42"/>
      <c r="R404" s="153"/>
      <c r="S404" s="153"/>
    </row>
    <row r="405" spans="9:19" x14ac:dyDescent="0.25">
      <c r="I405" s="41"/>
      <c r="J405" s="41"/>
      <c r="K405" s="41"/>
      <c r="L405" s="41"/>
      <c r="M405" s="41"/>
      <c r="Q405" s="42"/>
      <c r="R405" s="153"/>
      <c r="S405" s="153"/>
    </row>
    <row r="406" spans="9:19" x14ac:dyDescent="0.25">
      <c r="I406" s="41"/>
      <c r="J406" s="41"/>
      <c r="K406" s="41"/>
      <c r="L406" s="41"/>
      <c r="M406" s="41"/>
      <c r="Q406" s="42"/>
      <c r="R406" s="153"/>
      <c r="S406" s="153"/>
    </row>
    <row r="407" spans="9:19" x14ac:dyDescent="0.25">
      <c r="I407" s="41"/>
      <c r="J407" s="41"/>
      <c r="K407" s="41"/>
      <c r="L407" s="41"/>
      <c r="M407" s="41"/>
      <c r="Q407" s="42"/>
      <c r="R407" s="153"/>
      <c r="S407" s="153"/>
    </row>
    <row r="408" spans="9:19" x14ac:dyDescent="0.25">
      <c r="I408" s="41"/>
      <c r="J408" s="41"/>
      <c r="K408" s="41"/>
      <c r="L408" s="41"/>
      <c r="M408" s="41"/>
      <c r="Q408" s="42"/>
      <c r="R408" s="153"/>
      <c r="S408" s="153"/>
    </row>
    <row r="409" spans="9:19" x14ac:dyDescent="0.25">
      <c r="I409" s="41"/>
      <c r="J409" s="41"/>
      <c r="K409" s="41"/>
      <c r="L409" s="41"/>
      <c r="M409" s="41"/>
      <c r="Q409" s="42"/>
      <c r="R409" s="153"/>
      <c r="S409" s="153"/>
    </row>
    <row r="410" spans="9:19" x14ac:dyDescent="0.25">
      <c r="I410" s="41"/>
      <c r="J410" s="41"/>
      <c r="K410" s="41"/>
      <c r="L410" s="41"/>
      <c r="M410" s="41"/>
      <c r="Q410" s="42"/>
      <c r="R410" s="153"/>
      <c r="S410" s="153"/>
    </row>
    <row r="411" spans="9:19" x14ac:dyDescent="0.25">
      <c r="I411" s="41"/>
      <c r="J411" s="41"/>
      <c r="K411" s="41"/>
      <c r="L411" s="41"/>
      <c r="M411" s="41"/>
      <c r="Q411" s="42"/>
      <c r="R411" s="153"/>
      <c r="S411" s="153"/>
    </row>
    <row r="412" spans="9:19" x14ac:dyDescent="0.25">
      <c r="I412" s="41"/>
      <c r="J412" s="41"/>
      <c r="K412" s="41"/>
      <c r="L412" s="41"/>
      <c r="M412" s="41"/>
      <c r="Q412" s="42"/>
      <c r="R412" s="153"/>
      <c r="S412" s="153"/>
    </row>
    <row r="413" spans="9:19" x14ac:dyDescent="0.25">
      <c r="I413" s="41"/>
      <c r="J413" s="41"/>
      <c r="K413" s="41"/>
      <c r="L413" s="41"/>
      <c r="M413" s="41"/>
      <c r="Q413" s="42"/>
      <c r="R413" s="153"/>
      <c r="S413" s="153"/>
    </row>
    <row r="414" spans="9:19" x14ac:dyDescent="0.25">
      <c r="I414" s="41"/>
      <c r="J414" s="41"/>
      <c r="K414" s="41"/>
      <c r="L414" s="41"/>
      <c r="M414" s="41"/>
      <c r="Q414" s="42"/>
      <c r="R414" s="153"/>
      <c r="S414" s="153"/>
    </row>
    <row r="415" spans="9:19" x14ac:dyDescent="0.25">
      <c r="I415" s="41"/>
      <c r="J415" s="41"/>
      <c r="K415" s="41"/>
      <c r="L415" s="41"/>
      <c r="M415" s="41"/>
      <c r="Q415" s="42"/>
      <c r="R415" s="153"/>
      <c r="S415" s="153"/>
    </row>
    <row r="416" spans="9:19" x14ac:dyDescent="0.25">
      <c r="I416" s="41"/>
      <c r="J416" s="41"/>
      <c r="K416" s="41"/>
      <c r="L416" s="41"/>
      <c r="M416" s="41"/>
      <c r="Q416" s="42"/>
      <c r="R416" s="153"/>
      <c r="S416" s="153"/>
    </row>
    <row r="417" spans="9:19" x14ac:dyDescent="0.25">
      <c r="I417" s="41"/>
      <c r="J417" s="41"/>
      <c r="K417" s="41"/>
      <c r="L417" s="41"/>
      <c r="M417" s="41"/>
      <c r="Q417" s="42"/>
      <c r="R417" s="153"/>
      <c r="S417" s="153"/>
    </row>
    <row r="418" spans="9:19" x14ac:dyDescent="0.25">
      <c r="I418" s="41"/>
      <c r="J418" s="41"/>
      <c r="K418" s="41"/>
      <c r="L418" s="41"/>
      <c r="M418" s="41"/>
      <c r="Q418" s="42"/>
      <c r="R418" s="153"/>
      <c r="S418" s="153"/>
    </row>
    <row r="419" spans="9:19" x14ac:dyDescent="0.25">
      <c r="I419" s="41"/>
      <c r="J419" s="41"/>
      <c r="K419" s="41"/>
      <c r="L419" s="41"/>
      <c r="M419" s="41"/>
      <c r="Q419" s="42"/>
      <c r="R419" s="153"/>
      <c r="S419" s="153"/>
    </row>
    <row r="420" spans="9:19" x14ac:dyDescent="0.25">
      <c r="I420" s="41"/>
      <c r="J420" s="41"/>
      <c r="K420" s="41"/>
      <c r="L420" s="41"/>
      <c r="M420" s="41"/>
      <c r="Q420" s="42"/>
      <c r="R420" s="153"/>
      <c r="S420" s="153"/>
    </row>
    <row r="421" spans="9:19" x14ac:dyDescent="0.25">
      <c r="I421" s="41"/>
      <c r="J421" s="41"/>
      <c r="K421" s="41"/>
      <c r="L421" s="41"/>
      <c r="M421" s="41"/>
      <c r="Q421" s="42"/>
      <c r="R421" s="153"/>
      <c r="S421" s="153"/>
    </row>
    <row r="422" spans="9:19" x14ac:dyDescent="0.25">
      <c r="I422" s="41"/>
      <c r="J422" s="41"/>
      <c r="K422" s="41"/>
      <c r="L422" s="41"/>
      <c r="M422" s="41"/>
      <c r="Q422" s="42"/>
      <c r="R422" s="153"/>
      <c r="S422" s="153"/>
    </row>
    <row r="423" spans="9:19" x14ac:dyDescent="0.25">
      <c r="I423" s="41"/>
      <c r="J423" s="41"/>
      <c r="K423" s="41"/>
      <c r="L423" s="41"/>
      <c r="M423" s="41"/>
      <c r="Q423" s="42"/>
      <c r="R423" s="153"/>
      <c r="S423" s="153"/>
    </row>
    <row r="424" spans="9:19" x14ac:dyDescent="0.25">
      <c r="I424" s="41"/>
      <c r="J424" s="41"/>
      <c r="K424" s="41"/>
      <c r="L424" s="41"/>
      <c r="M424" s="41"/>
      <c r="Q424" s="42"/>
      <c r="R424" s="153"/>
      <c r="S424" s="153"/>
    </row>
    <row r="425" spans="9:19" x14ac:dyDescent="0.25">
      <c r="I425" s="41"/>
      <c r="J425" s="41"/>
      <c r="K425" s="41"/>
      <c r="L425" s="41"/>
      <c r="M425" s="41"/>
      <c r="Q425" s="42"/>
      <c r="R425" s="153"/>
      <c r="S425" s="153"/>
    </row>
    <row r="426" spans="9:19" x14ac:dyDescent="0.25">
      <c r="I426" s="41"/>
      <c r="J426" s="41"/>
      <c r="K426" s="41"/>
      <c r="L426" s="41"/>
      <c r="M426" s="41"/>
      <c r="Q426" s="42"/>
      <c r="R426" s="153"/>
      <c r="S426" s="153"/>
    </row>
    <row r="427" spans="9:19" x14ac:dyDescent="0.25">
      <c r="I427" s="41"/>
      <c r="J427" s="41"/>
      <c r="K427" s="41"/>
      <c r="L427" s="41"/>
      <c r="M427" s="41"/>
      <c r="Q427" s="42"/>
      <c r="R427" s="153"/>
      <c r="S427" s="153"/>
    </row>
    <row r="428" spans="9:19" x14ac:dyDescent="0.25">
      <c r="I428" s="41"/>
      <c r="J428" s="41"/>
      <c r="K428" s="41"/>
      <c r="L428" s="41"/>
      <c r="M428" s="41"/>
      <c r="Q428" s="42"/>
      <c r="R428" s="153"/>
      <c r="S428" s="153"/>
    </row>
    <row r="429" spans="9:19" x14ac:dyDescent="0.25">
      <c r="I429" s="41"/>
      <c r="J429" s="41"/>
      <c r="K429" s="41"/>
      <c r="L429" s="41"/>
      <c r="M429" s="41"/>
      <c r="Q429" s="42"/>
      <c r="R429" s="153"/>
      <c r="S429" s="153"/>
    </row>
    <row r="430" spans="9:19" x14ac:dyDescent="0.25">
      <c r="I430" s="41"/>
      <c r="J430" s="41"/>
      <c r="K430" s="41"/>
      <c r="L430" s="41"/>
      <c r="M430" s="41"/>
      <c r="Q430" s="42"/>
      <c r="R430" s="153"/>
      <c r="S430" s="153"/>
    </row>
    <row r="431" spans="9:19" x14ac:dyDescent="0.25">
      <c r="I431" s="41"/>
      <c r="J431" s="41"/>
      <c r="K431" s="41"/>
      <c r="L431" s="41"/>
      <c r="M431" s="41"/>
      <c r="Q431" s="42"/>
      <c r="R431" s="153"/>
      <c r="S431" s="153"/>
    </row>
    <row r="432" spans="9:19" x14ac:dyDescent="0.25">
      <c r="I432" s="41"/>
      <c r="J432" s="41"/>
      <c r="K432" s="41"/>
      <c r="L432" s="41"/>
      <c r="M432" s="41"/>
      <c r="Q432" s="42"/>
      <c r="R432" s="153"/>
      <c r="S432" s="153"/>
    </row>
    <row r="433" spans="9:19" x14ac:dyDescent="0.25">
      <c r="I433" s="41"/>
      <c r="J433" s="41"/>
      <c r="K433" s="41"/>
      <c r="L433" s="41"/>
      <c r="M433" s="41"/>
      <c r="Q433" s="42"/>
      <c r="R433" s="153"/>
      <c r="S433" s="153"/>
    </row>
    <row r="434" spans="9:19" x14ac:dyDescent="0.25">
      <c r="I434" s="41"/>
      <c r="J434" s="41"/>
      <c r="K434" s="41"/>
      <c r="L434" s="41"/>
      <c r="M434" s="41"/>
      <c r="Q434" s="42"/>
      <c r="R434" s="153"/>
      <c r="S434" s="153"/>
    </row>
    <row r="435" spans="9:19" x14ac:dyDescent="0.25">
      <c r="I435" s="41"/>
      <c r="J435" s="41"/>
      <c r="K435" s="41"/>
      <c r="L435" s="41"/>
      <c r="M435" s="41"/>
      <c r="Q435" s="42"/>
      <c r="R435" s="153"/>
      <c r="S435" s="153"/>
    </row>
    <row r="436" spans="9:19" x14ac:dyDescent="0.25">
      <c r="I436" s="41"/>
      <c r="J436" s="41"/>
      <c r="K436" s="41"/>
      <c r="L436" s="41"/>
      <c r="M436" s="41"/>
      <c r="Q436" s="42"/>
      <c r="R436" s="153"/>
      <c r="S436" s="153"/>
    </row>
    <row r="437" spans="9:19" x14ac:dyDescent="0.25">
      <c r="I437" s="41"/>
      <c r="J437" s="41"/>
      <c r="K437" s="41"/>
      <c r="L437" s="41"/>
      <c r="M437" s="41"/>
      <c r="Q437" s="42"/>
      <c r="R437" s="153"/>
      <c r="S437" s="153"/>
    </row>
    <row r="438" spans="9:19" x14ac:dyDescent="0.25">
      <c r="I438" s="41"/>
      <c r="J438" s="41"/>
      <c r="K438" s="41"/>
      <c r="L438" s="41"/>
      <c r="M438" s="41"/>
      <c r="Q438" s="42"/>
      <c r="R438" s="153"/>
      <c r="S438" s="153"/>
    </row>
    <row r="439" spans="9:19" x14ac:dyDescent="0.25">
      <c r="I439" s="41"/>
      <c r="J439" s="41"/>
      <c r="K439" s="41"/>
      <c r="L439" s="41"/>
      <c r="M439" s="41"/>
      <c r="Q439" s="42"/>
      <c r="R439" s="153"/>
      <c r="S439" s="153"/>
    </row>
    <row r="440" spans="9:19" x14ac:dyDescent="0.25">
      <c r="I440" s="41"/>
      <c r="J440" s="41"/>
      <c r="K440" s="41"/>
      <c r="L440" s="41"/>
      <c r="M440" s="41"/>
      <c r="Q440" s="42"/>
      <c r="R440" s="153"/>
      <c r="S440" s="153"/>
    </row>
    <row r="441" spans="9:19" x14ac:dyDescent="0.25">
      <c r="I441" s="41"/>
      <c r="J441" s="41"/>
      <c r="K441" s="41"/>
      <c r="L441" s="41"/>
      <c r="M441" s="41"/>
      <c r="Q441" s="42"/>
      <c r="R441" s="153"/>
      <c r="S441" s="153"/>
    </row>
    <row r="442" spans="9:19" x14ac:dyDescent="0.25">
      <c r="I442" s="41"/>
      <c r="J442" s="41"/>
      <c r="K442" s="41"/>
      <c r="L442" s="41"/>
      <c r="M442" s="41"/>
      <c r="Q442" s="42"/>
      <c r="R442" s="153"/>
      <c r="S442" s="153"/>
    </row>
    <row r="443" spans="9:19" x14ac:dyDescent="0.25">
      <c r="I443" s="41"/>
      <c r="J443" s="41"/>
      <c r="K443" s="41"/>
      <c r="L443" s="41"/>
      <c r="M443" s="41"/>
      <c r="Q443" s="42"/>
      <c r="R443" s="153"/>
      <c r="S443" s="153"/>
    </row>
    <row r="444" spans="9:19" x14ac:dyDescent="0.25">
      <c r="I444" s="41"/>
      <c r="J444" s="41"/>
      <c r="K444" s="41"/>
      <c r="L444" s="41"/>
      <c r="M444" s="41"/>
      <c r="Q444" s="42"/>
      <c r="R444" s="153"/>
      <c r="S444" s="153"/>
    </row>
    <row r="445" spans="9:19" x14ac:dyDescent="0.25">
      <c r="I445" s="41"/>
      <c r="J445" s="41"/>
      <c r="K445" s="41"/>
      <c r="L445" s="41"/>
      <c r="M445" s="41"/>
      <c r="Q445" s="42"/>
      <c r="R445" s="153"/>
      <c r="S445" s="153"/>
    </row>
    <row r="446" spans="9:19" x14ac:dyDescent="0.25">
      <c r="I446" s="41"/>
      <c r="J446" s="41"/>
      <c r="K446" s="41"/>
      <c r="L446" s="41"/>
      <c r="M446" s="41"/>
      <c r="Q446" s="42"/>
      <c r="R446" s="153"/>
      <c r="S446" s="153"/>
    </row>
    <row r="447" spans="9:19" x14ac:dyDescent="0.25">
      <c r="I447" s="41"/>
      <c r="J447" s="41"/>
      <c r="K447" s="41"/>
      <c r="L447" s="41"/>
      <c r="M447" s="41"/>
      <c r="Q447" s="42"/>
      <c r="R447" s="153"/>
      <c r="S447" s="153"/>
    </row>
    <row r="448" spans="9:19" x14ac:dyDescent="0.25">
      <c r="I448" s="41"/>
      <c r="J448" s="41"/>
      <c r="K448" s="41"/>
      <c r="L448" s="41"/>
      <c r="M448" s="41"/>
      <c r="Q448" s="42"/>
      <c r="R448" s="153"/>
      <c r="S448" s="153"/>
    </row>
    <row r="449" spans="9:19" x14ac:dyDescent="0.25">
      <c r="I449" s="41"/>
      <c r="J449" s="41"/>
      <c r="K449" s="41"/>
      <c r="L449" s="41"/>
      <c r="M449" s="41"/>
      <c r="Q449" s="42"/>
      <c r="R449" s="153"/>
      <c r="S449" s="153"/>
    </row>
    <row r="450" spans="9:19" x14ac:dyDescent="0.25">
      <c r="I450" s="41"/>
      <c r="J450" s="41"/>
      <c r="K450" s="41"/>
      <c r="L450" s="41"/>
      <c r="M450" s="41"/>
      <c r="Q450" s="42"/>
      <c r="R450" s="153"/>
      <c r="S450" s="153"/>
    </row>
    <row r="451" spans="9:19" x14ac:dyDescent="0.25">
      <c r="I451" s="41"/>
      <c r="J451" s="41"/>
      <c r="K451" s="41"/>
      <c r="L451" s="41"/>
      <c r="M451" s="41"/>
      <c r="Q451" s="42"/>
      <c r="R451" s="153"/>
      <c r="S451" s="153"/>
    </row>
    <row r="452" spans="9:19" x14ac:dyDescent="0.25">
      <c r="I452" s="41"/>
      <c r="J452" s="41"/>
      <c r="K452" s="41"/>
      <c r="L452" s="41"/>
      <c r="M452" s="41"/>
      <c r="Q452" s="42"/>
      <c r="R452" s="153"/>
      <c r="S452" s="153"/>
    </row>
    <row r="453" spans="9:19" x14ac:dyDescent="0.25">
      <c r="I453" s="41"/>
      <c r="J453" s="41"/>
      <c r="K453" s="41"/>
      <c r="L453" s="41"/>
      <c r="M453" s="41"/>
      <c r="Q453" s="42"/>
      <c r="R453" s="153"/>
      <c r="S453" s="153"/>
    </row>
    <row r="454" spans="9:19" x14ac:dyDescent="0.25">
      <c r="I454" s="41"/>
      <c r="J454" s="41"/>
      <c r="K454" s="41"/>
      <c r="L454" s="41"/>
      <c r="M454" s="41"/>
      <c r="Q454" s="42"/>
      <c r="R454" s="153"/>
      <c r="S454" s="153"/>
    </row>
    <row r="455" spans="9:19" x14ac:dyDescent="0.25">
      <c r="I455" s="41"/>
      <c r="J455" s="41"/>
      <c r="K455" s="41"/>
      <c r="L455" s="41"/>
      <c r="M455" s="41"/>
      <c r="Q455" s="42"/>
      <c r="R455" s="153"/>
      <c r="S455" s="153"/>
    </row>
    <row r="456" spans="9:19" x14ac:dyDescent="0.25">
      <c r="I456" s="41"/>
      <c r="J456" s="41"/>
      <c r="K456" s="41"/>
      <c r="L456" s="41"/>
      <c r="M456" s="41"/>
      <c r="Q456" s="42"/>
      <c r="R456" s="153"/>
      <c r="S456" s="153"/>
    </row>
    <row r="457" spans="9:19" x14ac:dyDescent="0.25">
      <c r="I457" s="41"/>
      <c r="J457" s="41"/>
      <c r="K457" s="41"/>
      <c r="L457" s="41"/>
      <c r="M457" s="41"/>
      <c r="Q457" s="42"/>
      <c r="R457" s="153"/>
      <c r="S457" s="153"/>
    </row>
    <row r="458" spans="9:19" x14ac:dyDescent="0.25">
      <c r="I458" s="41"/>
      <c r="J458" s="41"/>
      <c r="K458" s="41"/>
      <c r="L458" s="41"/>
      <c r="M458" s="41"/>
      <c r="Q458" s="42"/>
      <c r="R458" s="153"/>
      <c r="S458" s="153"/>
    </row>
    <row r="459" spans="9:19" x14ac:dyDescent="0.25">
      <c r="I459" s="41"/>
      <c r="J459" s="41"/>
      <c r="K459" s="41"/>
      <c r="L459" s="41"/>
      <c r="M459" s="41"/>
      <c r="Q459" s="42"/>
      <c r="R459" s="153"/>
      <c r="S459" s="153"/>
    </row>
    <row r="460" spans="9:19" x14ac:dyDescent="0.25">
      <c r="I460" s="41"/>
      <c r="J460" s="41"/>
      <c r="K460" s="41"/>
      <c r="L460" s="41"/>
      <c r="M460" s="41"/>
      <c r="Q460" s="42"/>
      <c r="R460" s="153"/>
      <c r="S460" s="153"/>
    </row>
    <row r="461" spans="9:19" x14ac:dyDescent="0.25">
      <c r="I461" s="41"/>
      <c r="J461" s="41"/>
      <c r="K461" s="41"/>
      <c r="L461" s="41"/>
      <c r="M461" s="41"/>
      <c r="Q461" s="42"/>
      <c r="R461" s="153"/>
      <c r="S461" s="153"/>
    </row>
    <row r="462" spans="9:19" x14ac:dyDescent="0.25">
      <c r="I462" s="41"/>
      <c r="J462" s="41"/>
      <c r="K462" s="41"/>
      <c r="L462" s="41"/>
      <c r="M462" s="41"/>
      <c r="Q462" s="42"/>
      <c r="R462" s="153"/>
      <c r="S462" s="153"/>
    </row>
    <row r="463" spans="9:19" x14ac:dyDescent="0.25">
      <c r="I463" s="41"/>
      <c r="J463" s="41"/>
      <c r="K463" s="41"/>
      <c r="L463" s="41"/>
      <c r="M463" s="41"/>
      <c r="Q463" s="42"/>
      <c r="R463" s="153"/>
      <c r="S463" s="153"/>
    </row>
    <row r="464" spans="9:19" x14ac:dyDescent="0.25">
      <c r="I464" s="41"/>
      <c r="J464" s="41"/>
      <c r="K464" s="41"/>
      <c r="L464" s="41"/>
      <c r="M464" s="41"/>
      <c r="Q464" s="42"/>
      <c r="R464" s="153"/>
      <c r="S464" s="153"/>
    </row>
    <row r="465" spans="9:19" x14ac:dyDescent="0.25">
      <c r="I465" s="41"/>
      <c r="J465" s="41"/>
      <c r="K465" s="41"/>
      <c r="L465" s="41"/>
      <c r="M465" s="41"/>
      <c r="Q465" s="42"/>
      <c r="R465" s="153"/>
      <c r="S465" s="153"/>
    </row>
    <row r="466" spans="9:19" x14ac:dyDescent="0.25">
      <c r="I466" s="41"/>
      <c r="J466" s="41"/>
      <c r="K466" s="41"/>
      <c r="L466" s="41"/>
      <c r="M466" s="41"/>
      <c r="Q466" s="42"/>
      <c r="R466" s="153"/>
      <c r="S466" s="153"/>
    </row>
    <row r="467" spans="9:19" x14ac:dyDescent="0.25">
      <c r="I467" s="41"/>
      <c r="J467" s="41"/>
      <c r="K467" s="41"/>
      <c r="L467" s="41"/>
      <c r="M467" s="41"/>
      <c r="Q467" s="42"/>
      <c r="R467" s="153"/>
      <c r="S467" s="153"/>
    </row>
    <row r="468" spans="9:19" x14ac:dyDescent="0.25">
      <c r="I468" s="41"/>
      <c r="J468" s="41"/>
      <c r="K468" s="41"/>
      <c r="L468" s="41"/>
      <c r="M468" s="41"/>
      <c r="Q468" s="42"/>
      <c r="R468" s="153"/>
      <c r="S468" s="153"/>
    </row>
    <row r="469" spans="9:19" x14ac:dyDescent="0.25">
      <c r="I469" s="41"/>
      <c r="J469" s="41"/>
      <c r="K469" s="41"/>
      <c r="L469" s="41"/>
      <c r="M469" s="41"/>
      <c r="Q469" s="42"/>
      <c r="R469" s="153"/>
      <c r="S469" s="153"/>
    </row>
    <row r="470" spans="9:19" x14ac:dyDescent="0.25">
      <c r="I470" s="41"/>
      <c r="J470" s="41"/>
      <c r="K470" s="41"/>
      <c r="L470" s="41"/>
      <c r="M470" s="41"/>
      <c r="Q470" s="42"/>
      <c r="R470" s="153"/>
      <c r="S470" s="153"/>
    </row>
    <row r="471" spans="9:19" x14ac:dyDescent="0.25">
      <c r="I471" s="41"/>
      <c r="J471" s="41"/>
      <c r="K471" s="41"/>
      <c r="L471" s="41"/>
      <c r="M471" s="41"/>
      <c r="Q471" s="42"/>
      <c r="R471" s="153"/>
      <c r="S471" s="153"/>
    </row>
    <row r="472" spans="9:19" x14ac:dyDescent="0.25">
      <c r="I472" s="41"/>
      <c r="J472" s="41"/>
      <c r="K472" s="41"/>
      <c r="L472" s="41"/>
      <c r="M472" s="41"/>
      <c r="Q472" s="42"/>
      <c r="R472" s="153"/>
      <c r="S472" s="153"/>
    </row>
    <row r="473" spans="9:19" x14ac:dyDescent="0.25">
      <c r="I473" s="41"/>
      <c r="J473" s="41"/>
      <c r="K473" s="41"/>
      <c r="L473" s="41"/>
      <c r="M473" s="41"/>
      <c r="Q473" s="42"/>
      <c r="R473" s="153"/>
      <c r="S473" s="153"/>
    </row>
    <row r="474" spans="9:19" x14ac:dyDescent="0.25">
      <c r="I474" s="41"/>
      <c r="J474" s="41"/>
      <c r="K474" s="41"/>
      <c r="L474" s="41"/>
      <c r="M474" s="41"/>
      <c r="Q474" s="42"/>
      <c r="R474" s="153"/>
      <c r="S474" s="153"/>
    </row>
    <row r="475" spans="9:19" x14ac:dyDescent="0.25">
      <c r="I475" s="41"/>
      <c r="J475" s="41"/>
      <c r="K475" s="41"/>
      <c r="L475" s="41"/>
      <c r="M475" s="41"/>
      <c r="Q475" s="42"/>
      <c r="R475" s="153"/>
      <c r="S475" s="153"/>
    </row>
    <row r="476" spans="9:19" x14ac:dyDescent="0.25">
      <c r="I476" s="41"/>
      <c r="J476" s="41"/>
      <c r="K476" s="41"/>
      <c r="L476" s="41"/>
      <c r="M476" s="41"/>
      <c r="Q476" s="42"/>
      <c r="R476" s="153"/>
      <c r="S476" s="153"/>
    </row>
    <row r="477" spans="9:19" x14ac:dyDescent="0.25">
      <c r="I477" s="41"/>
      <c r="J477" s="41"/>
      <c r="K477" s="41"/>
      <c r="L477" s="41"/>
      <c r="M477" s="41"/>
      <c r="Q477" s="42"/>
      <c r="R477" s="153"/>
      <c r="S477" s="153"/>
    </row>
    <row r="478" spans="9:19" x14ac:dyDescent="0.25">
      <c r="I478" s="41"/>
      <c r="J478" s="41"/>
      <c r="K478" s="41"/>
      <c r="L478" s="41"/>
      <c r="M478" s="41"/>
      <c r="Q478" s="42"/>
      <c r="R478" s="153"/>
      <c r="S478" s="153"/>
    </row>
    <row r="479" spans="9:19" x14ac:dyDescent="0.25">
      <c r="I479" s="41"/>
      <c r="J479" s="41"/>
      <c r="K479" s="41"/>
      <c r="L479" s="41"/>
      <c r="M479" s="41"/>
      <c r="Q479" s="42"/>
      <c r="R479" s="153"/>
      <c r="S479" s="153"/>
    </row>
    <row r="480" spans="9:19" x14ac:dyDescent="0.25">
      <c r="I480" s="41"/>
      <c r="J480" s="41"/>
      <c r="K480" s="41"/>
      <c r="L480" s="41"/>
      <c r="M480" s="41"/>
      <c r="Q480" s="42"/>
      <c r="R480" s="153"/>
      <c r="S480" s="153"/>
    </row>
    <row r="481" spans="9:19" x14ac:dyDescent="0.25">
      <c r="I481" s="41"/>
      <c r="J481" s="41"/>
      <c r="K481" s="41"/>
      <c r="L481" s="41"/>
      <c r="M481" s="41"/>
      <c r="Q481" s="42"/>
      <c r="R481" s="153"/>
      <c r="S481" s="153"/>
    </row>
    <row r="482" spans="9:19" x14ac:dyDescent="0.25">
      <c r="I482" s="41"/>
      <c r="J482" s="41"/>
      <c r="K482" s="41"/>
      <c r="L482" s="41"/>
      <c r="M482" s="41"/>
      <c r="Q482" s="42"/>
      <c r="R482" s="153"/>
      <c r="S482" s="153"/>
    </row>
    <row r="483" spans="9:19" x14ac:dyDescent="0.25">
      <c r="I483" s="41"/>
      <c r="J483" s="41"/>
      <c r="K483" s="41"/>
      <c r="L483" s="41"/>
      <c r="M483" s="41"/>
      <c r="Q483" s="42"/>
      <c r="R483" s="153"/>
      <c r="S483" s="153"/>
    </row>
    <row r="484" spans="9:19" x14ac:dyDescent="0.25">
      <c r="I484" s="41"/>
      <c r="J484" s="41"/>
      <c r="K484" s="41"/>
      <c r="L484" s="41"/>
      <c r="M484" s="41"/>
      <c r="Q484" s="42"/>
      <c r="R484" s="153"/>
      <c r="S484" s="153"/>
    </row>
    <row r="485" spans="9:19" x14ac:dyDescent="0.25">
      <c r="I485" s="41"/>
      <c r="J485" s="41"/>
      <c r="K485" s="41"/>
      <c r="L485" s="41"/>
      <c r="M485" s="41"/>
      <c r="Q485" s="42"/>
      <c r="R485" s="153"/>
      <c r="S485" s="153"/>
    </row>
    <row r="486" spans="9:19" x14ac:dyDescent="0.25">
      <c r="I486" s="41"/>
      <c r="J486" s="41"/>
      <c r="K486" s="41"/>
      <c r="L486" s="41"/>
      <c r="M486" s="41"/>
      <c r="Q486" s="42"/>
      <c r="R486" s="153"/>
      <c r="S486" s="153"/>
    </row>
    <row r="487" spans="9:19" x14ac:dyDescent="0.25">
      <c r="I487" s="41"/>
      <c r="J487" s="41"/>
      <c r="K487" s="41"/>
      <c r="L487" s="41"/>
      <c r="M487" s="41"/>
      <c r="Q487" s="42"/>
      <c r="R487" s="153"/>
      <c r="S487" s="153"/>
    </row>
    <row r="488" spans="9:19" x14ac:dyDescent="0.25">
      <c r="I488" s="41"/>
      <c r="J488" s="41"/>
      <c r="K488" s="41"/>
      <c r="L488" s="41"/>
      <c r="M488" s="41"/>
      <c r="Q488" s="42"/>
      <c r="R488" s="153"/>
      <c r="S488" s="153"/>
    </row>
    <row r="489" spans="9:19" x14ac:dyDescent="0.25">
      <c r="I489" s="41"/>
      <c r="J489" s="41"/>
      <c r="K489" s="41"/>
      <c r="L489" s="41"/>
      <c r="M489" s="41"/>
      <c r="Q489" s="42"/>
      <c r="R489" s="153"/>
      <c r="S489" s="153"/>
    </row>
    <row r="490" spans="9:19" x14ac:dyDescent="0.25">
      <c r="I490" s="41"/>
      <c r="J490" s="41"/>
      <c r="K490" s="41"/>
      <c r="L490" s="41"/>
      <c r="M490" s="41"/>
      <c r="Q490" s="42"/>
      <c r="R490" s="153"/>
      <c r="S490" s="153"/>
    </row>
    <row r="491" spans="9:19" x14ac:dyDescent="0.25">
      <c r="I491" s="41"/>
      <c r="J491" s="41"/>
      <c r="K491" s="41"/>
      <c r="L491" s="41"/>
      <c r="M491" s="41"/>
      <c r="Q491" s="42"/>
      <c r="R491" s="153"/>
      <c r="S491" s="153"/>
    </row>
    <row r="492" spans="9:19" x14ac:dyDescent="0.25">
      <c r="I492" s="41"/>
      <c r="J492" s="41"/>
      <c r="K492" s="41"/>
      <c r="L492" s="41"/>
      <c r="M492" s="41"/>
      <c r="Q492" s="42"/>
      <c r="R492" s="153"/>
      <c r="S492" s="153"/>
    </row>
    <row r="493" spans="9:19" x14ac:dyDescent="0.25">
      <c r="I493" s="41"/>
      <c r="J493" s="41"/>
      <c r="K493" s="41"/>
      <c r="L493" s="41"/>
      <c r="M493" s="41"/>
      <c r="Q493" s="42"/>
      <c r="R493" s="153"/>
      <c r="S493" s="153"/>
    </row>
    <row r="494" spans="9:19" x14ac:dyDescent="0.25">
      <c r="I494" s="41"/>
      <c r="J494" s="41"/>
      <c r="K494" s="41"/>
      <c r="L494" s="41"/>
      <c r="M494" s="41"/>
      <c r="Q494" s="42"/>
      <c r="R494" s="153"/>
      <c r="S494" s="153"/>
    </row>
    <row r="495" spans="9:19" x14ac:dyDescent="0.25">
      <c r="I495" s="41"/>
      <c r="J495" s="41"/>
      <c r="K495" s="41"/>
      <c r="L495" s="41"/>
      <c r="M495" s="41"/>
      <c r="Q495" s="42"/>
      <c r="R495" s="153"/>
      <c r="S495" s="153"/>
    </row>
    <row r="496" spans="9:19" x14ac:dyDescent="0.25">
      <c r="I496" s="41"/>
      <c r="J496" s="41"/>
      <c r="K496" s="41"/>
      <c r="L496" s="41"/>
      <c r="M496" s="41"/>
      <c r="Q496" s="42"/>
      <c r="R496" s="153"/>
      <c r="S496" s="153"/>
    </row>
    <row r="497" spans="9:19" x14ac:dyDescent="0.25">
      <c r="I497" s="41"/>
      <c r="J497" s="41"/>
      <c r="K497" s="41"/>
      <c r="L497" s="41"/>
      <c r="M497" s="41"/>
      <c r="Q497" s="42"/>
      <c r="R497" s="153"/>
      <c r="S497" s="153"/>
    </row>
    <row r="498" spans="9:19" x14ac:dyDescent="0.25">
      <c r="I498" s="41"/>
      <c r="J498" s="41"/>
      <c r="K498" s="41"/>
      <c r="L498" s="41"/>
      <c r="M498" s="41"/>
      <c r="Q498" s="42"/>
      <c r="R498" s="153"/>
      <c r="S498" s="153"/>
    </row>
    <row r="499" spans="9:19" x14ac:dyDescent="0.25">
      <c r="I499" s="41"/>
      <c r="J499" s="41"/>
      <c r="K499" s="41"/>
      <c r="L499" s="41"/>
      <c r="M499" s="41"/>
      <c r="Q499" s="42"/>
      <c r="R499" s="153"/>
      <c r="S499" s="153"/>
    </row>
    <row r="500" spans="9:19" x14ac:dyDescent="0.25">
      <c r="I500" s="41"/>
      <c r="J500" s="41"/>
      <c r="K500" s="41"/>
      <c r="L500" s="41"/>
      <c r="M500" s="41"/>
      <c r="Q500" s="42"/>
      <c r="R500" s="153"/>
      <c r="S500" s="153"/>
    </row>
    <row r="501" spans="9:19" x14ac:dyDescent="0.25">
      <c r="I501" s="41"/>
      <c r="J501" s="41"/>
      <c r="K501" s="41"/>
      <c r="L501" s="41"/>
      <c r="M501" s="41"/>
      <c r="Q501" s="42"/>
      <c r="R501" s="153"/>
      <c r="S501" s="153"/>
    </row>
    <row r="502" spans="9:19" x14ac:dyDescent="0.25">
      <c r="I502" s="41"/>
      <c r="J502" s="41"/>
      <c r="K502" s="41"/>
      <c r="L502" s="41"/>
      <c r="M502" s="41"/>
      <c r="Q502" s="42"/>
      <c r="R502" s="153"/>
      <c r="S502" s="153"/>
    </row>
    <row r="503" spans="9:19" x14ac:dyDescent="0.25">
      <c r="I503" s="41"/>
      <c r="J503" s="41"/>
      <c r="K503" s="41"/>
      <c r="L503" s="41"/>
      <c r="M503" s="41"/>
      <c r="Q503" s="42"/>
      <c r="R503" s="153"/>
      <c r="S503" s="153"/>
    </row>
    <row r="504" spans="9:19" x14ac:dyDescent="0.25">
      <c r="I504" s="41"/>
      <c r="J504" s="41"/>
      <c r="K504" s="41"/>
      <c r="L504" s="41"/>
      <c r="M504" s="41"/>
      <c r="Q504" s="42"/>
      <c r="R504" s="153"/>
      <c r="S504" s="153"/>
    </row>
    <row r="505" spans="9:19" x14ac:dyDescent="0.25">
      <c r="I505" s="41"/>
      <c r="J505" s="41"/>
      <c r="K505" s="41"/>
      <c r="L505" s="41"/>
      <c r="M505" s="41"/>
      <c r="Q505" s="42"/>
      <c r="R505" s="153"/>
      <c r="S505" s="153"/>
    </row>
    <row r="506" spans="9:19" x14ac:dyDescent="0.25">
      <c r="I506" s="41"/>
      <c r="J506" s="41"/>
      <c r="K506" s="41"/>
      <c r="L506" s="41"/>
      <c r="M506" s="41"/>
      <c r="Q506" s="42"/>
      <c r="R506" s="153"/>
      <c r="S506" s="153"/>
    </row>
    <row r="507" spans="9:19" x14ac:dyDescent="0.25">
      <c r="I507" s="41"/>
      <c r="J507" s="41"/>
      <c r="K507" s="41"/>
      <c r="L507" s="41"/>
      <c r="M507" s="41"/>
      <c r="Q507" s="42"/>
      <c r="R507" s="153"/>
      <c r="S507" s="153"/>
    </row>
    <row r="508" spans="9:19" x14ac:dyDescent="0.25">
      <c r="I508" s="41"/>
      <c r="J508" s="41"/>
      <c r="K508" s="41"/>
      <c r="L508" s="41"/>
      <c r="M508" s="41"/>
      <c r="Q508" s="42"/>
      <c r="R508" s="153"/>
      <c r="S508" s="153"/>
    </row>
    <row r="509" spans="9:19" x14ac:dyDescent="0.25">
      <c r="I509" s="41"/>
      <c r="J509" s="41"/>
      <c r="K509" s="41"/>
      <c r="L509" s="41"/>
      <c r="M509" s="41"/>
      <c r="Q509" s="42"/>
      <c r="R509" s="153"/>
      <c r="S509" s="153"/>
    </row>
    <row r="510" spans="9:19" x14ac:dyDescent="0.25">
      <c r="I510" s="41"/>
      <c r="J510" s="41"/>
      <c r="K510" s="41"/>
      <c r="L510" s="41"/>
      <c r="M510" s="41"/>
      <c r="Q510" s="42"/>
      <c r="R510" s="153"/>
      <c r="S510" s="153"/>
    </row>
    <row r="511" spans="9:19" x14ac:dyDescent="0.25">
      <c r="I511" s="41"/>
      <c r="J511" s="41"/>
      <c r="K511" s="41"/>
      <c r="L511" s="41"/>
      <c r="M511" s="41"/>
      <c r="Q511" s="42"/>
      <c r="R511" s="153"/>
      <c r="S511" s="153"/>
    </row>
    <row r="512" spans="9:19" x14ac:dyDescent="0.25">
      <c r="I512" s="41"/>
      <c r="J512" s="41"/>
      <c r="K512" s="41"/>
      <c r="L512" s="41"/>
      <c r="M512" s="41"/>
      <c r="Q512" s="42"/>
      <c r="R512" s="153"/>
      <c r="S512" s="153"/>
    </row>
    <row r="513" spans="9:19" x14ac:dyDescent="0.25">
      <c r="I513" s="41"/>
      <c r="J513" s="41"/>
      <c r="K513" s="41"/>
      <c r="L513" s="41"/>
      <c r="M513" s="41"/>
      <c r="Q513" s="42"/>
      <c r="R513" s="153"/>
      <c r="S513" s="153"/>
    </row>
    <row r="514" spans="9:19" x14ac:dyDescent="0.25">
      <c r="I514" s="41"/>
      <c r="J514" s="41"/>
      <c r="K514" s="41"/>
      <c r="L514" s="41"/>
      <c r="M514" s="41"/>
      <c r="Q514" s="42"/>
      <c r="R514" s="153"/>
      <c r="S514" s="153"/>
    </row>
    <row r="515" spans="9:19" x14ac:dyDescent="0.25">
      <c r="I515" s="41"/>
      <c r="J515" s="41"/>
      <c r="K515" s="41"/>
      <c r="L515" s="41"/>
      <c r="M515" s="41"/>
      <c r="Q515" s="42"/>
      <c r="R515" s="153"/>
      <c r="S515" s="153"/>
    </row>
    <row r="516" spans="9:19" x14ac:dyDescent="0.25">
      <c r="I516" s="41"/>
      <c r="J516" s="41"/>
      <c r="K516" s="41"/>
      <c r="L516" s="41"/>
      <c r="M516" s="41"/>
      <c r="Q516" s="42"/>
      <c r="R516" s="153"/>
      <c r="S516" s="153"/>
    </row>
    <row r="517" spans="9:19" x14ac:dyDescent="0.25">
      <c r="I517" s="41"/>
      <c r="J517" s="41"/>
      <c r="K517" s="41"/>
      <c r="L517" s="41"/>
      <c r="M517" s="41"/>
      <c r="Q517" s="42"/>
      <c r="R517" s="153"/>
      <c r="S517" s="153"/>
    </row>
    <row r="518" spans="9:19" x14ac:dyDescent="0.25">
      <c r="I518" s="41"/>
      <c r="J518" s="41"/>
      <c r="K518" s="41"/>
      <c r="L518" s="41"/>
      <c r="M518" s="41"/>
      <c r="Q518" s="42"/>
      <c r="R518" s="153"/>
      <c r="S518" s="153"/>
    </row>
    <row r="519" spans="9:19" x14ac:dyDescent="0.25">
      <c r="I519" s="41"/>
      <c r="J519" s="41"/>
      <c r="K519" s="41"/>
      <c r="L519" s="41"/>
      <c r="M519" s="41"/>
      <c r="Q519" s="42"/>
      <c r="R519" s="153"/>
      <c r="S519" s="153"/>
    </row>
    <row r="520" spans="9:19" x14ac:dyDescent="0.25">
      <c r="I520" s="41"/>
      <c r="J520" s="41"/>
      <c r="K520" s="41"/>
      <c r="L520" s="41"/>
      <c r="M520" s="41"/>
      <c r="Q520" s="42"/>
      <c r="R520" s="153"/>
      <c r="S520" s="153"/>
    </row>
    <row r="521" spans="9:19" x14ac:dyDescent="0.25">
      <c r="I521" s="41"/>
      <c r="J521" s="41"/>
      <c r="K521" s="41"/>
      <c r="L521" s="41"/>
      <c r="M521" s="41"/>
      <c r="Q521" s="42"/>
      <c r="R521" s="153"/>
      <c r="S521" s="153"/>
    </row>
    <row r="522" spans="9:19" x14ac:dyDescent="0.25">
      <c r="I522" s="41"/>
      <c r="J522" s="41"/>
      <c r="K522" s="41"/>
      <c r="L522" s="41"/>
      <c r="M522" s="41"/>
      <c r="Q522" s="42"/>
      <c r="R522" s="153"/>
      <c r="S522" s="153"/>
    </row>
    <row r="523" spans="9:19" x14ac:dyDescent="0.25">
      <c r="I523" s="41"/>
      <c r="J523" s="41"/>
      <c r="K523" s="41"/>
      <c r="L523" s="41"/>
      <c r="M523" s="41"/>
      <c r="Q523" s="42"/>
      <c r="R523" s="153"/>
      <c r="S523" s="153"/>
    </row>
    <row r="524" spans="9:19" x14ac:dyDescent="0.25">
      <c r="I524" s="41"/>
      <c r="J524" s="41"/>
      <c r="K524" s="41"/>
      <c r="L524" s="41"/>
      <c r="M524" s="41"/>
      <c r="Q524" s="42"/>
      <c r="R524" s="153"/>
      <c r="S524" s="153"/>
    </row>
    <row r="525" spans="9:19" x14ac:dyDescent="0.25">
      <c r="I525" s="41"/>
      <c r="J525" s="41"/>
      <c r="K525" s="41"/>
      <c r="L525" s="41"/>
      <c r="M525" s="41"/>
      <c r="Q525" s="42"/>
      <c r="R525" s="153"/>
      <c r="S525" s="153"/>
    </row>
    <row r="526" spans="9:19" x14ac:dyDescent="0.25">
      <c r="I526" s="41"/>
      <c r="J526" s="41"/>
      <c r="K526" s="41"/>
      <c r="L526" s="41"/>
      <c r="M526" s="41"/>
      <c r="Q526" s="42"/>
      <c r="R526" s="153"/>
      <c r="S526" s="153"/>
    </row>
    <row r="527" spans="9:19" x14ac:dyDescent="0.25">
      <c r="I527" s="41"/>
      <c r="J527" s="41"/>
      <c r="K527" s="41"/>
      <c r="L527" s="41"/>
      <c r="M527" s="41"/>
      <c r="Q527" s="42"/>
      <c r="R527" s="153"/>
      <c r="S527" s="153"/>
    </row>
    <row r="528" spans="9:19" x14ac:dyDescent="0.25">
      <c r="I528" s="41"/>
      <c r="J528" s="41"/>
      <c r="K528" s="41"/>
      <c r="L528" s="41"/>
      <c r="M528" s="41"/>
      <c r="Q528" s="42"/>
      <c r="R528" s="153"/>
      <c r="S528" s="153"/>
    </row>
    <row r="529" spans="9:19" x14ac:dyDescent="0.25">
      <c r="I529" s="41"/>
      <c r="J529" s="41"/>
      <c r="K529" s="41"/>
      <c r="L529" s="41"/>
      <c r="M529" s="41"/>
      <c r="Q529" s="42"/>
      <c r="R529" s="153"/>
      <c r="S529" s="153"/>
    </row>
    <row r="530" spans="9:19" x14ac:dyDescent="0.25">
      <c r="I530" s="41"/>
      <c r="J530" s="41"/>
      <c r="K530" s="41"/>
      <c r="L530" s="41"/>
      <c r="M530" s="41"/>
      <c r="Q530" s="42"/>
      <c r="R530" s="153"/>
      <c r="S530" s="153"/>
    </row>
    <row r="531" spans="9:19" x14ac:dyDescent="0.25">
      <c r="I531" s="41"/>
      <c r="J531" s="41"/>
      <c r="K531" s="41"/>
      <c r="L531" s="41"/>
      <c r="M531" s="41"/>
      <c r="Q531" s="42"/>
      <c r="R531" s="153"/>
      <c r="S531" s="153"/>
    </row>
    <row r="532" spans="9:19" x14ac:dyDescent="0.25">
      <c r="I532" s="41"/>
      <c r="J532" s="41"/>
      <c r="K532" s="41"/>
      <c r="L532" s="41"/>
      <c r="M532" s="41"/>
      <c r="Q532" s="42"/>
      <c r="R532" s="153"/>
      <c r="S532" s="153"/>
    </row>
    <row r="533" spans="9:19" x14ac:dyDescent="0.25">
      <c r="I533" s="41"/>
      <c r="J533" s="41"/>
      <c r="K533" s="41"/>
      <c r="L533" s="41"/>
      <c r="M533" s="41"/>
      <c r="Q533" s="42"/>
      <c r="R533" s="153"/>
      <c r="S533" s="153"/>
    </row>
    <row r="534" spans="9:19" x14ac:dyDescent="0.25">
      <c r="I534" s="41"/>
      <c r="J534" s="41"/>
      <c r="K534" s="41"/>
      <c r="L534" s="41"/>
      <c r="M534" s="41"/>
      <c r="Q534" s="42"/>
      <c r="R534" s="153"/>
      <c r="S534" s="153"/>
    </row>
    <row r="535" spans="9:19" x14ac:dyDescent="0.25">
      <c r="I535" s="41"/>
      <c r="J535" s="41"/>
      <c r="K535" s="41"/>
      <c r="L535" s="41"/>
      <c r="M535" s="41"/>
      <c r="Q535" s="42"/>
      <c r="R535" s="153"/>
      <c r="S535" s="153"/>
    </row>
    <row r="536" spans="9:19" x14ac:dyDescent="0.25">
      <c r="I536" s="41"/>
      <c r="J536" s="41"/>
      <c r="K536" s="41"/>
      <c r="L536" s="41"/>
      <c r="M536" s="41"/>
      <c r="Q536" s="42"/>
      <c r="R536" s="153"/>
      <c r="S536" s="153"/>
    </row>
    <row r="537" spans="9:19" x14ac:dyDescent="0.25">
      <c r="I537" s="41"/>
      <c r="J537" s="41"/>
      <c r="K537" s="41"/>
      <c r="L537" s="41"/>
      <c r="M537" s="41"/>
      <c r="Q537" s="42"/>
      <c r="R537" s="153"/>
      <c r="S537" s="153"/>
    </row>
    <row r="538" spans="9:19" x14ac:dyDescent="0.25">
      <c r="I538" s="41"/>
      <c r="J538" s="41"/>
      <c r="K538" s="41"/>
      <c r="L538" s="41"/>
      <c r="M538" s="41"/>
      <c r="Q538" s="42"/>
      <c r="R538" s="153"/>
      <c r="S538" s="153"/>
    </row>
    <row r="539" spans="9:19" x14ac:dyDescent="0.25">
      <c r="I539" s="41"/>
      <c r="J539" s="41"/>
      <c r="K539" s="41"/>
      <c r="L539" s="41"/>
      <c r="M539" s="41"/>
      <c r="Q539" s="42"/>
      <c r="R539" s="153"/>
      <c r="S539" s="153"/>
    </row>
    <row r="540" spans="9:19" x14ac:dyDescent="0.25">
      <c r="I540" s="41"/>
      <c r="J540" s="41"/>
      <c r="K540" s="41"/>
      <c r="L540" s="41"/>
      <c r="M540" s="41"/>
      <c r="Q540" s="42"/>
      <c r="R540" s="153"/>
      <c r="S540" s="153"/>
    </row>
    <row r="541" spans="9:19" x14ac:dyDescent="0.25">
      <c r="I541" s="41"/>
      <c r="J541" s="41"/>
      <c r="K541" s="41"/>
      <c r="L541" s="41"/>
      <c r="M541" s="41"/>
      <c r="Q541" s="42"/>
      <c r="R541" s="153"/>
      <c r="S541" s="153"/>
    </row>
    <row r="542" spans="9:19" x14ac:dyDescent="0.25">
      <c r="I542" s="41"/>
      <c r="J542" s="41"/>
      <c r="K542" s="41"/>
      <c r="L542" s="41"/>
      <c r="M542" s="41"/>
      <c r="Q542" s="42"/>
      <c r="R542" s="153"/>
      <c r="S542" s="153"/>
    </row>
    <row r="543" spans="9:19" x14ac:dyDescent="0.25">
      <c r="I543" s="41"/>
      <c r="J543" s="41"/>
      <c r="K543" s="41"/>
      <c r="L543" s="41"/>
      <c r="M543" s="41"/>
      <c r="Q543" s="42"/>
      <c r="R543" s="153"/>
      <c r="S543" s="153"/>
    </row>
    <row r="544" spans="9:19" x14ac:dyDescent="0.25">
      <c r="I544" s="41"/>
      <c r="J544" s="41"/>
      <c r="K544" s="41"/>
      <c r="L544" s="41"/>
      <c r="M544" s="41"/>
      <c r="Q544" s="42"/>
      <c r="R544" s="153"/>
      <c r="S544" s="153"/>
    </row>
    <row r="545" spans="9:19" x14ac:dyDescent="0.25">
      <c r="I545" s="41"/>
      <c r="J545" s="41"/>
      <c r="K545" s="41"/>
      <c r="L545" s="41"/>
      <c r="M545" s="41"/>
      <c r="Q545" s="42"/>
      <c r="R545" s="153"/>
      <c r="S545" s="153"/>
    </row>
    <row r="546" spans="9:19" x14ac:dyDescent="0.25">
      <c r="I546" s="41"/>
      <c r="J546" s="41"/>
      <c r="K546" s="41"/>
      <c r="L546" s="41"/>
      <c r="M546" s="41"/>
      <c r="Q546" s="42"/>
      <c r="R546" s="153"/>
      <c r="S546" s="153"/>
    </row>
    <row r="547" spans="9:19" x14ac:dyDescent="0.25">
      <c r="I547" s="41"/>
      <c r="J547" s="41"/>
      <c r="K547" s="41"/>
      <c r="L547" s="41"/>
      <c r="M547" s="41"/>
      <c r="Q547" s="42"/>
      <c r="R547" s="153"/>
      <c r="S547" s="153"/>
    </row>
    <row r="548" spans="9:19" x14ac:dyDescent="0.25">
      <c r="I548" s="41"/>
      <c r="J548" s="41"/>
      <c r="K548" s="41"/>
      <c r="L548" s="41"/>
      <c r="M548" s="41"/>
      <c r="Q548" s="42"/>
      <c r="R548" s="153"/>
      <c r="S548" s="153"/>
    </row>
    <row r="549" spans="9:19" x14ac:dyDescent="0.25">
      <c r="I549" s="41"/>
      <c r="J549" s="41"/>
      <c r="K549" s="41"/>
      <c r="L549" s="41"/>
      <c r="M549" s="41"/>
      <c r="Q549" s="42"/>
      <c r="R549" s="153"/>
      <c r="S549" s="153"/>
    </row>
    <row r="550" spans="9:19" x14ac:dyDescent="0.25">
      <c r="I550" s="41"/>
      <c r="J550" s="41"/>
      <c r="K550" s="41"/>
      <c r="L550" s="41"/>
      <c r="M550" s="41"/>
      <c r="Q550" s="42"/>
      <c r="R550" s="153"/>
      <c r="S550" s="153"/>
    </row>
    <row r="551" spans="9:19" x14ac:dyDescent="0.25">
      <c r="I551" s="41"/>
      <c r="J551" s="41"/>
      <c r="K551" s="41"/>
      <c r="L551" s="41"/>
      <c r="M551" s="41"/>
      <c r="Q551" s="42"/>
      <c r="R551" s="153"/>
      <c r="S551" s="153"/>
    </row>
    <row r="552" spans="9:19" x14ac:dyDescent="0.25">
      <c r="I552" s="41"/>
      <c r="J552" s="41"/>
      <c r="K552" s="41"/>
      <c r="L552" s="41"/>
      <c r="M552" s="41"/>
      <c r="Q552" s="42"/>
      <c r="R552" s="153"/>
      <c r="S552" s="153"/>
    </row>
    <row r="553" spans="9:19" x14ac:dyDescent="0.25">
      <c r="I553" s="41"/>
      <c r="J553" s="41"/>
      <c r="K553" s="41"/>
      <c r="L553" s="41"/>
      <c r="M553" s="41"/>
      <c r="Q553" s="42"/>
      <c r="R553" s="153"/>
      <c r="S553" s="153"/>
    </row>
    <row r="554" spans="9:19" x14ac:dyDescent="0.25">
      <c r="I554" s="41"/>
      <c r="J554" s="41"/>
      <c r="K554" s="41"/>
      <c r="L554" s="41"/>
      <c r="M554" s="41"/>
      <c r="Q554" s="42"/>
      <c r="R554" s="153"/>
      <c r="S554" s="153"/>
    </row>
    <row r="555" spans="9:19" x14ac:dyDescent="0.25">
      <c r="I555" s="41"/>
      <c r="J555" s="41"/>
      <c r="K555" s="41"/>
      <c r="L555" s="41"/>
      <c r="M555" s="41"/>
      <c r="Q555" s="42"/>
      <c r="R555" s="153"/>
      <c r="S555" s="153"/>
    </row>
    <row r="556" spans="9:19" x14ac:dyDescent="0.25">
      <c r="I556" s="41"/>
      <c r="J556" s="41"/>
      <c r="K556" s="41"/>
      <c r="L556" s="41"/>
      <c r="M556" s="41"/>
      <c r="Q556" s="42"/>
      <c r="R556" s="153"/>
      <c r="S556" s="153"/>
    </row>
    <row r="557" spans="9:19" x14ac:dyDescent="0.25">
      <c r="I557" s="41"/>
      <c r="J557" s="41"/>
      <c r="K557" s="41"/>
      <c r="L557" s="41"/>
      <c r="M557" s="41"/>
      <c r="Q557" s="42"/>
      <c r="R557" s="153"/>
      <c r="S557" s="153"/>
    </row>
    <row r="558" spans="9:19" x14ac:dyDescent="0.25">
      <c r="I558" s="41"/>
      <c r="J558" s="41"/>
      <c r="K558" s="41"/>
      <c r="L558" s="41"/>
      <c r="M558" s="41"/>
      <c r="Q558" s="42"/>
      <c r="R558" s="153"/>
      <c r="S558" s="153"/>
    </row>
    <row r="559" spans="9:19" x14ac:dyDescent="0.25">
      <c r="I559" s="41"/>
      <c r="J559" s="41"/>
      <c r="K559" s="41"/>
      <c r="L559" s="41"/>
      <c r="M559" s="41"/>
      <c r="Q559" s="42"/>
      <c r="R559" s="153"/>
      <c r="S559" s="153"/>
    </row>
    <row r="560" spans="9:19" x14ac:dyDescent="0.25">
      <c r="I560" s="41"/>
      <c r="J560" s="41"/>
      <c r="K560" s="41"/>
      <c r="L560" s="41"/>
      <c r="M560" s="41"/>
      <c r="Q560" s="42"/>
      <c r="R560" s="153"/>
      <c r="S560" s="153"/>
    </row>
    <row r="561" spans="9:19" x14ac:dyDescent="0.25">
      <c r="I561" s="41"/>
      <c r="J561" s="41"/>
      <c r="K561" s="41"/>
      <c r="L561" s="41"/>
      <c r="M561" s="41"/>
      <c r="Q561" s="42"/>
      <c r="R561" s="153"/>
      <c r="S561" s="153"/>
    </row>
    <row r="562" spans="9:19" x14ac:dyDescent="0.25">
      <c r="I562" s="41"/>
      <c r="J562" s="41"/>
      <c r="K562" s="41"/>
      <c r="L562" s="41"/>
      <c r="M562" s="41"/>
      <c r="Q562" s="42"/>
      <c r="R562" s="153"/>
      <c r="S562" s="153"/>
    </row>
    <row r="563" spans="9:19" x14ac:dyDescent="0.25">
      <c r="I563" s="41"/>
      <c r="J563" s="41"/>
      <c r="K563" s="41"/>
      <c r="L563" s="41"/>
      <c r="M563" s="41"/>
      <c r="Q563" s="42"/>
      <c r="R563" s="153"/>
      <c r="S563" s="153"/>
    </row>
    <row r="564" spans="9:19" x14ac:dyDescent="0.25">
      <c r="I564" s="41"/>
      <c r="J564" s="41"/>
      <c r="K564" s="41"/>
      <c r="L564" s="41"/>
      <c r="M564" s="41"/>
      <c r="Q564" s="42"/>
      <c r="R564" s="153"/>
      <c r="S564" s="153"/>
    </row>
    <row r="565" spans="9:19" x14ac:dyDescent="0.25">
      <c r="I565" s="41"/>
      <c r="J565" s="41"/>
      <c r="K565" s="41"/>
      <c r="L565" s="41"/>
      <c r="M565" s="41"/>
      <c r="Q565" s="42"/>
      <c r="R565" s="153"/>
      <c r="S565" s="153"/>
    </row>
    <row r="566" spans="9:19" x14ac:dyDescent="0.25">
      <c r="I566" s="41"/>
      <c r="J566" s="41"/>
      <c r="K566" s="41"/>
      <c r="L566" s="41"/>
      <c r="M566" s="41"/>
      <c r="Q566" s="42"/>
      <c r="R566" s="153"/>
      <c r="S566" s="153"/>
    </row>
    <row r="567" spans="9:19" x14ac:dyDescent="0.25">
      <c r="I567" s="41"/>
      <c r="J567" s="41"/>
      <c r="K567" s="41"/>
      <c r="L567" s="41"/>
      <c r="M567" s="41"/>
      <c r="Q567" s="42"/>
      <c r="R567" s="153"/>
      <c r="S567" s="153"/>
    </row>
    <row r="568" spans="9:19" x14ac:dyDescent="0.25">
      <c r="I568" s="41"/>
      <c r="J568" s="41"/>
      <c r="K568" s="41"/>
      <c r="L568" s="41"/>
      <c r="M568" s="41"/>
      <c r="Q568" s="42"/>
      <c r="R568" s="153"/>
      <c r="S568" s="153"/>
    </row>
    <row r="569" spans="9:19" x14ac:dyDescent="0.25">
      <c r="I569" s="41"/>
      <c r="J569" s="41"/>
      <c r="K569" s="41"/>
      <c r="L569" s="41"/>
      <c r="M569" s="41"/>
      <c r="Q569" s="42"/>
      <c r="R569" s="153"/>
      <c r="S569" s="153"/>
    </row>
    <row r="570" spans="9:19" x14ac:dyDescent="0.25">
      <c r="I570" s="41"/>
      <c r="J570" s="41"/>
      <c r="K570" s="41"/>
      <c r="L570" s="41"/>
      <c r="M570" s="41"/>
      <c r="Q570" s="42"/>
      <c r="R570" s="153"/>
      <c r="S570" s="153"/>
    </row>
    <row r="571" spans="9:19" x14ac:dyDescent="0.25">
      <c r="I571" s="41"/>
      <c r="J571" s="41"/>
      <c r="K571" s="41"/>
      <c r="L571" s="41"/>
      <c r="M571" s="41"/>
      <c r="Q571" s="42"/>
      <c r="R571" s="153"/>
      <c r="S571" s="153"/>
    </row>
    <row r="572" spans="9:19" x14ac:dyDescent="0.25">
      <c r="I572" s="41"/>
      <c r="J572" s="41"/>
      <c r="K572" s="41"/>
      <c r="L572" s="41"/>
      <c r="M572" s="41"/>
      <c r="Q572" s="42"/>
      <c r="R572" s="153"/>
      <c r="S572" s="153"/>
    </row>
    <row r="573" spans="9:19" x14ac:dyDescent="0.25">
      <c r="I573" s="41"/>
      <c r="J573" s="41"/>
      <c r="K573" s="41"/>
      <c r="L573" s="41"/>
      <c r="M573" s="41"/>
      <c r="Q573" s="42"/>
      <c r="R573" s="153"/>
      <c r="S573" s="153"/>
    </row>
    <row r="574" spans="9:19" x14ac:dyDescent="0.25">
      <c r="I574" s="41"/>
      <c r="J574" s="41"/>
      <c r="K574" s="41"/>
      <c r="L574" s="41"/>
      <c r="M574" s="41"/>
      <c r="Q574" s="42"/>
      <c r="R574" s="153"/>
      <c r="S574" s="153"/>
    </row>
    <row r="575" spans="9:19" x14ac:dyDescent="0.25">
      <c r="I575" s="41"/>
      <c r="J575" s="41"/>
      <c r="K575" s="41"/>
      <c r="L575" s="41"/>
      <c r="M575" s="41"/>
      <c r="Q575" s="42"/>
      <c r="R575" s="153"/>
      <c r="S575" s="153"/>
    </row>
    <row r="576" spans="9:19" x14ac:dyDescent="0.25">
      <c r="I576" s="41"/>
      <c r="J576" s="41"/>
      <c r="K576" s="41"/>
      <c r="L576" s="41"/>
      <c r="M576" s="41"/>
      <c r="Q576" s="42"/>
      <c r="R576" s="153"/>
      <c r="S576" s="153"/>
    </row>
    <row r="577" spans="9:19" x14ac:dyDescent="0.25">
      <c r="I577" s="41"/>
      <c r="J577" s="41"/>
      <c r="K577" s="41"/>
      <c r="L577" s="41"/>
      <c r="M577" s="41"/>
      <c r="Q577" s="42"/>
      <c r="R577" s="153"/>
      <c r="S577" s="153"/>
    </row>
    <row r="578" spans="9:19" x14ac:dyDescent="0.25">
      <c r="I578" s="41"/>
      <c r="J578" s="41"/>
      <c r="K578" s="41"/>
      <c r="L578" s="41"/>
      <c r="M578" s="41"/>
      <c r="Q578" s="42"/>
      <c r="R578" s="153"/>
      <c r="S578" s="153"/>
    </row>
    <row r="579" spans="9:19" x14ac:dyDescent="0.25">
      <c r="I579" s="41"/>
      <c r="J579" s="41"/>
      <c r="K579" s="41"/>
      <c r="L579" s="41"/>
      <c r="M579" s="41"/>
      <c r="Q579" s="42"/>
      <c r="R579" s="153"/>
      <c r="S579" s="153"/>
    </row>
    <row r="580" spans="9:19" x14ac:dyDescent="0.25">
      <c r="I580" s="41"/>
      <c r="J580" s="41"/>
      <c r="K580" s="41"/>
      <c r="L580" s="41"/>
      <c r="M580" s="41"/>
      <c r="Q580" s="42"/>
      <c r="R580" s="153"/>
      <c r="S580" s="153"/>
    </row>
    <row r="581" spans="9:19" x14ac:dyDescent="0.25">
      <c r="I581" s="41"/>
      <c r="J581" s="41"/>
      <c r="K581" s="41"/>
      <c r="L581" s="41"/>
      <c r="M581" s="41"/>
      <c r="Q581" s="42"/>
      <c r="R581" s="153"/>
      <c r="S581" s="153"/>
    </row>
    <row r="582" spans="9:19" x14ac:dyDescent="0.25">
      <c r="I582" s="41"/>
      <c r="J582" s="41"/>
      <c r="K582" s="41"/>
      <c r="L582" s="41"/>
      <c r="M582" s="41"/>
      <c r="Q582" s="42"/>
      <c r="R582" s="153"/>
      <c r="S582" s="153"/>
    </row>
    <row r="583" spans="9:19" x14ac:dyDescent="0.25">
      <c r="I583" s="41"/>
      <c r="J583" s="41"/>
      <c r="K583" s="41"/>
      <c r="L583" s="41"/>
      <c r="M583" s="41"/>
      <c r="Q583" s="42"/>
      <c r="R583" s="153"/>
      <c r="S583" s="153"/>
    </row>
    <row r="584" spans="9:19" x14ac:dyDescent="0.25">
      <c r="I584" s="41"/>
      <c r="J584" s="41"/>
      <c r="K584" s="41"/>
      <c r="L584" s="41"/>
      <c r="M584" s="41"/>
      <c r="Q584" s="42"/>
      <c r="R584" s="153"/>
      <c r="S584" s="153"/>
    </row>
    <row r="585" spans="9:19" x14ac:dyDescent="0.25">
      <c r="I585" s="41"/>
      <c r="J585" s="41"/>
      <c r="K585" s="41"/>
      <c r="L585" s="41"/>
      <c r="M585" s="41"/>
      <c r="Q585" s="42"/>
      <c r="R585" s="153"/>
      <c r="S585" s="153"/>
    </row>
    <row r="586" spans="9:19" x14ac:dyDescent="0.25">
      <c r="I586" s="41"/>
      <c r="J586" s="41"/>
      <c r="K586" s="41"/>
      <c r="L586" s="41"/>
      <c r="M586" s="41"/>
      <c r="Q586" s="42"/>
      <c r="R586" s="153"/>
      <c r="S586" s="153"/>
    </row>
    <row r="587" spans="9:19" x14ac:dyDescent="0.25">
      <c r="I587" s="41"/>
      <c r="J587" s="41"/>
      <c r="K587" s="41"/>
      <c r="L587" s="41"/>
      <c r="M587" s="41"/>
      <c r="Q587" s="42"/>
      <c r="R587" s="153"/>
      <c r="S587" s="153"/>
    </row>
    <row r="588" spans="9:19" x14ac:dyDescent="0.25">
      <c r="I588" s="41"/>
      <c r="J588" s="41"/>
      <c r="K588" s="41"/>
      <c r="L588" s="41"/>
      <c r="M588" s="41"/>
      <c r="Q588" s="42"/>
      <c r="R588" s="153"/>
      <c r="S588" s="153"/>
    </row>
    <row r="589" spans="9:19" x14ac:dyDescent="0.25">
      <c r="I589" s="41"/>
      <c r="J589" s="41"/>
      <c r="K589" s="41"/>
      <c r="L589" s="41"/>
      <c r="M589" s="41"/>
      <c r="Q589" s="42"/>
      <c r="R589" s="153"/>
      <c r="S589" s="153"/>
    </row>
    <row r="590" spans="9:19" x14ac:dyDescent="0.25">
      <c r="I590" s="41"/>
      <c r="J590" s="41"/>
      <c r="K590" s="41"/>
      <c r="L590" s="41"/>
      <c r="M590" s="41"/>
      <c r="Q590" s="42"/>
      <c r="R590" s="153"/>
      <c r="S590" s="153"/>
    </row>
    <row r="591" spans="9:19" x14ac:dyDescent="0.25">
      <c r="I591" s="41"/>
      <c r="J591" s="41"/>
      <c r="K591" s="41"/>
      <c r="L591" s="41"/>
      <c r="M591" s="41"/>
      <c r="Q591" s="42"/>
      <c r="R591" s="153"/>
      <c r="S591" s="153"/>
    </row>
    <row r="592" spans="9:19" x14ac:dyDescent="0.25">
      <c r="I592" s="41"/>
      <c r="J592" s="41"/>
      <c r="K592" s="41"/>
      <c r="L592" s="41"/>
      <c r="M592" s="41"/>
      <c r="Q592" s="42"/>
      <c r="R592" s="153"/>
      <c r="S592" s="153"/>
    </row>
    <row r="593" spans="9:19" x14ac:dyDescent="0.25">
      <c r="I593" s="41"/>
      <c r="J593" s="41"/>
      <c r="K593" s="41"/>
      <c r="L593" s="41"/>
      <c r="M593" s="41"/>
      <c r="Q593" s="42"/>
      <c r="R593" s="153"/>
      <c r="S593" s="153"/>
    </row>
    <row r="594" spans="9:19" x14ac:dyDescent="0.25">
      <c r="I594" s="41"/>
      <c r="J594" s="41"/>
      <c r="K594" s="41"/>
      <c r="L594" s="41"/>
      <c r="M594" s="41"/>
      <c r="Q594" s="42"/>
      <c r="R594" s="153"/>
      <c r="S594" s="153"/>
    </row>
    <row r="595" spans="9:19" x14ac:dyDescent="0.25">
      <c r="I595" s="41"/>
      <c r="J595" s="41"/>
      <c r="K595" s="41"/>
      <c r="L595" s="41"/>
      <c r="M595" s="41"/>
      <c r="Q595" s="42"/>
      <c r="R595" s="153"/>
      <c r="S595" s="153"/>
    </row>
    <row r="596" spans="9:19" x14ac:dyDescent="0.25">
      <c r="I596" s="41"/>
      <c r="J596" s="41"/>
      <c r="K596" s="41"/>
      <c r="L596" s="41"/>
      <c r="M596" s="41"/>
      <c r="Q596" s="42"/>
      <c r="R596" s="153"/>
      <c r="S596" s="153"/>
    </row>
    <row r="597" spans="9:19" x14ac:dyDescent="0.25">
      <c r="I597" s="41"/>
      <c r="J597" s="41"/>
      <c r="K597" s="41"/>
      <c r="L597" s="41"/>
      <c r="M597" s="41"/>
      <c r="Q597" s="42"/>
      <c r="R597" s="153"/>
      <c r="S597" s="153"/>
    </row>
    <row r="598" spans="9:19" x14ac:dyDescent="0.25">
      <c r="I598" s="41"/>
      <c r="J598" s="41"/>
      <c r="K598" s="41"/>
      <c r="L598" s="41"/>
      <c r="M598" s="41"/>
      <c r="Q598" s="42"/>
      <c r="R598" s="153"/>
      <c r="S598" s="153"/>
    </row>
    <row r="599" spans="9:19" x14ac:dyDescent="0.25">
      <c r="I599" s="41"/>
      <c r="J599" s="41"/>
      <c r="K599" s="41"/>
      <c r="L599" s="41"/>
      <c r="M599" s="41"/>
      <c r="Q599" s="42"/>
      <c r="R599" s="153"/>
      <c r="S599" s="153"/>
    </row>
    <row r="600" spans="9:19" x14ac:dyDescent="0.25">
      <c r="I600" s="41"/>
      <c r="J600" s="41"/>
      <c r="K600" s="41"/>
      <c r="L600" s="41"/>
      <c r="M600" s="41"/>
      <c r="Q600" s="42"/>
      <c r="R600" s="153"/>
      <c r="S600" s="153"/>
    </row>
    <row r="601" spans="9:19" x14ac:dyDescent="0.25">
      <c r="I601" s="41"/>
      <c r="J601" s="41"/>
      <c r="K601" s="41"/>
      <c r="L601" s="41"/>
      <c r="M601" s="41"/>
      <c r="Q601" s="42"/>
      <c r="R601" s="153"/>
      <c r="S601" s="153"/>
    </row>
    <row r="602" spans="9:19" x14ac:dyDescent="0.25">
      <c r="I602" s="41"/>
      <c r="J602" s="41"/>
      <c r="K602" s="41"/>
      <c r="L602" s="41"/>
      <c r="M602" s="41"/>
      <c r="Q602" s="42"/>
      <c r="R602" s="153"/>
      <c r="S602" s="153"/>
    </row>
    <row r="603" spans="9:19" x14ac:dyDescent="0.25">
      <c r="I603" s="41"/>
      <c r="J603" s="41"/>
      <c r="K603" s="41"/>
      <c r="L603" s="41"/>
      <c r="M603" s="41"/>
      <c r="Q603" s="42"/>
      <c r="R603" s="153"/>
      <c r="S603" s="153"/>
    </row>
    <row r="604" spans="9:19" x14ac:dyDescent="0.25">
      <c r="I604" s="41"/>
      <c r="J604" s="41"/>
      <c r="K604" s="41"/>
      <c r="L604" s="41"/>
      <c r="M604" s="41"/>
      <c r="Q604" s="42"/>
      <c r="R604" s="153"/>
      <c r="S604" s="153"/>
    </row>
    <row r="605" spans="9:19" x14ac:dyDescent="0.25">
      <c r="I605" s="41"/>
      <c r="J605" s="41"/>
      <c r="K605" s="41"/>
      <c r="L605" s="41"/>
      <c r="M605" s="41"/>
      <c r="Q605" s="42"/>
      <c r="R605" s="153"/>
      <c r="S605" s="153"/>
    </row>
    <row r="606" spans="9:19" x14ac:dyDescent="0.25">
      <c r="I606" s="41"/>
      <c r="J606" s="41"/>
      <c r="K606" s="41"/>
      <c r="L606" s="41"/>
      <c r="M606" s="41"/>
      <c r="Q606" s="42"/>
      <c r="R606" s="153"/>
      <c r="S606" s="153"/>
    </row>
    <row r="607" spans="9:19" x14ac:dyDescent="0.25">
      <c r="I607" s="41"/>
      <c r="J607" s="41"/>
      <c r="K607" s="41"/>
      <c r="L607" s="41"/>
      <c r="M607" s="41"/>
      <c r="Q607" s="42"/>
      <c r="R607" s="153"/>
      <c r="S607" s="153"/>
    </row>
    <row r="608" spans="9:19" x14ac:dyDescent="0.25">
      <c r="I608" s="41"/>
      <c r="J608" s="41"/>
      <c r="K608" s="41"/>
      <c r="L608" s="41"/>
      <c r="M608" s="41"/>
      <c r="Q608" s="42"/>
      <c r="R608" s="153"/>
      <c r="S608" s="153"/>
    </row>
    <row r="609" spans="9:19" x14ac:dyDescent="0.25">
      <c r="I609" s="41"/>
      <c r="J609" s="41"/>
      <c r="K609" s="41"/>
      <c r="L609" s="41"/>
      <c r="M609" s="41"/>
      <c r="Q609" s="42"/>
      <c r="R609" s="153"/>
      <c r="S609" s="153"/>
    </row>
    <row r="610" spans="9:19" x14ac:dyDescent="0.25">
      <c r="I610" s="41"/>
      <c r="J610" s="41"/>
      <c r="K610" s="41"/>
      <c r="L610" s="41"/>
      <c r="M610" s="41"/>
      <c r="Q610" s="42"/>
      <c r="R610" s="153"/>
      <c r="S610" s="153"/>
    </row>
    <row r="611" spans="9:19" x14ac:dyDescent="0.25">
      <c r="I611" s="41"/>
      <c r="J611" s="41"/>
      <c r="K611" s="41"/>
      <c r="L611" s="41"/>
      <c r="M611" s="41"/>
      <c r="Q611" s="42"/>
      <c r="R611" s="153"/>
      <c r="S611" s="153"/>
    </row>
    <row r="612" spans="9:19" x14ac:dyDescent="0.25">
      <c r="I612" s="41"/>
      <c r="J612" s="41"/>
      <c r="K612" s="41"/>
      <c r="L612" s="41"/>
      <c r="M612" s="41"/>
      <c r="Q612" s="42"/>
      <c r="R612" s="153"/>
      <c r="S612" s="153"/>
    </row>
    <row r="613" spans="9:19" x14ac:dyDescent="0.25">
      <c r="I613" s="41"/>
      <c r="J613" s="41"/>
      <c r="K613" s="41"/>
      <c r="L613" s="41"/>
      <c r="M613" s="41"/>
      <c r="Q613" s="42"/>
      <c r="R613" s="153"/>
      <c r="S613" s="153"/>
    </row>
    <row r="614" spans="9:19" x14ac:dyDescent="0.25">
      <c r="I614" s="41"/>
      <c r="J614" s="41"/>
      <c r="K614" s="41"/>
      <c r="L614" s="41"/>
      <c r="M614" s="41"/>
      <c r="Q614" s="42"/>
      <c r="R614" s="153"/>
      <c r="S614" s="153"/>
    </row>
    <row r="615" spans="9:19" x14ac:dyDescent="0.25">
      <c r="I615" s="41"/>
      <c r="J615" s="41"/>
      <c r="K615" s="41"/>
      <c r="L615" s="41"/>
      <c r="M615" s="41"/>
      <c r="Q615" s="42"/>
      <c r="R615" s="153"/>
      <c r="S615" s="153"/>
    </row>
    <row r="616" spans="9:19" x14ac:dyDescent="0.25">
      <c r="I616" s="41"/>
      <c r="J616" s="41"/>
      <c r="K616" s="41"/>
      <c r="L616" s="41"/>
      <c r="M616" s="41"/>
      <c r="Q616" s="42"/>
      <c r="R616" s="153"/>
      <c r="S616" s="153"/>
    </row>
    <row r="617" spans="9:19" x14ac:dyDescent="0.25">
      <c r="I617" s="41"/>
      <c r="J617" s="41"/>
      <c r="K617" s="41"/>
      <c r="L617" s="41"/>
      <c r="M617" s="41"/>
      <c r="Q617" s="42"/>
      <c r="R617" s="153"/>
      <c r="S617" s="153"/>
    </row>
    <row r="618" spans="9:19" x14ac:dyDescent="0.25">
      <c r="I618" s="41"/>
      <c r="J618" s="41"/>
      <c r="K618" s="41"/>
      <c r="L618" s="41"/>
      <c r="M618" s="41"/>
      <c r="Q618" s="42"/>
      <c r="R618" s="153"/>
      <c r="S618" s="153"/>
    </row>
    <row r="619" spans="9:19" x14ac:dyDescent="0.25">
      <c r="I619" s="41"/>
      <c r="J619" s="41"/>
      <c r="K619" s="41"/>
      <c r="L619" s="41"/>
      <c r="M619" s="41"/>
      <c r="Q619" s="42"/>
      <c r="R619" s="153"/>
      <c r="S619" s="153"/>
    </row>
    <row r="620" spans="9:19" x14ac:dyDescent="0.25">
      <c r="I620" s="41"/>
      <c r="J620" s="41"/>
      <c r="K620" s="41"/>
      <c r="L620" s="41"/>
      <c r="M620" s="41"/>
      <c r="Q620" s="42"/>
      <c r="R620" s="153"/>
      <c r="S620" s="153"/>
    </row>
    <row r="621" spans="9:19" x14ac:dyDescent="0.25">
      <c r="I621" s="41"/>
      <c r="J621" s="41"/>
      <c r="K621" s="41"/>
      <c r="L621" s="41"/>
      <c r="M621" s="41"/>
      <c r="Q621" s="42"/>
      <c r="R621" s="153"/>
      <c r="S621" s="153"/>
    </row>
    <row r="622" spans="9:19" x14ac:dyDescent="0.25">
      <c r="I622" s="41"/>
      <c r="J622" s="41"/>
      <c r="K622" s="41"/>
      <c r="L622" s="41"/>
      <c r="M622" s="41"/>
      <c r="Q622" s="42"/>
      <c r="R622" s="153"/>
      <c r="S622" s="153"/>
    </row>
    <row r="623" spans="9:19" x14ac:dyDescent="0.25">
      <c r="I623" s="41"/>
      <c r="J623" s="41"/>
      <c r="K623" s="41"/>
      <c r="L623" s="41"/>
      <c r="M623" s="41"/>
      <c r="Q623" s="42"/>
      <c r="R623" s="153"/>
      <c r="S623" s="153"/>
    </row>
    <row r="624" spans="9:19" x14ac:dyDescent="0.25">
      <c r="I624" s="41"/>
      <c r="J624" s="41"/>
      <c r="K624" s="41"/>
      <c r="L624" s="41"/>
      <c r="M624" s="41"/>
      <c r="Q624" s="42"/>
      <c r="R624" s="153"/>
      <c r="S624" s="153"/>
    </row>
    <row r="625" spans="9:19" x14ac:dyDescent="0.25">
      <c r="I625" s="41"/>
      <c r="J625" s="41"/>
      <c r="K625" s="41"/>
      <c r="L625" s="41"/>
      <c r="M625" s="41"/>
      <c r="Q625" s="42"/>
      <c r="R625" s="153"/>
      <c r="S625" s="153"/>
    </row>
    <row r="626" spans="9:19" x14ac:dyDescent="0.25">
      <c r="I626" s="41"/>
      <c r="J626" s="41"/>
      <c r="K626" s="41"/>
      <c r="L626" s="41"/>
      <c r="M626" s="41"/>
      <c r="Q626" s="42"/>
      <c r="R626" s="153"/>
      <c r="S626" s="153"/>
    </row>
    <row r="627" spans="9:19" x14ac:dyDescent="0.25">
      <c r="I627" s="41"/>
      <c r="J627" s="41"/>
      <c r="K627" s="41"/>
      <c r="L627" s="41"/>
      <c r="M627" s="41"/>
      <c r="Q627" s="42"/>
      <c r="R627" s="153"/>
      <c r="S627" s="153"/>
    </row>
    <row r="628" spans="9:19" x14ac:dyDescent="0.25">
      <c r="I628" s="41"/>
      <c r="J628" s="41"/>
      <c r="K628" s="41"/>
      <c r="L628" s="41"/>
      <c r="M628" s="41"/>
      <c r="Q628" s="42"/>
      <c r="R628" s="153"/>
      <c r="S628" s="153"/>
    </row>
    <row r="629" spans="9:19" x14ac:dyDescent="0.25">
      <c r="I629" s="41"/>
      <c r="J629" s="41"/>
      <c r="K629" s="41"/>
      <c r="L629" s="41"/>
      <c r="M629" s="41"/>
      <c r="Q629" s="42"/>
      <c r="R629" s="153"/>
      <c r="S629" s="153"/>
    </row>
    <row r="630" spans="9:19" x14ac:dyDescent="0.25">
      <c r="I630" s="41"/>
      <c r="J630" s="41"/>
      <c r="K630" s="41"/>
      <c r="L630" s="41"/>
      <c r="M630" s="41"/>
      <c r="Q630" s="42"/>
      <c r="R630" s="153"/>
      <c r="S630" s="153"/>
    </row>
    <row r="631" spans="9:19" x14ac:dyDescent="0.25">
      <c r="I631" s="41"/>
      <c r="J631" s="41"/>
      <c r="K631" s="41"/>
      <c r="L631" s="41"/>
      <c r="M631" s="41"/>
      <c r="Q631" s="42"/>
      <c r="R631" s="153"/>
      <c r="S631" s="153"/>
    </row>
    <row r="632" spans="9:19" x14ac:dyDescent="0.25">
      <c r="I632" s="41"/>
      <c r="J632" s="41"/>
      <c r="K632" s="41"/>
      <c r="L632" s="41"/>
      <c r="M632" s="41"/>
      <c r="Q632" s="42"/>
      <c r="R632" s="153"/>
      <c r="S632" s="153"/>
    </row>
    <row r="633" spans="9:19" x14ac:dyDescent="0.25">
      <c r="I633" s="41"/>
      <c r="J633" s="41"/>
      <c r="K633" s="41"/>
      <c r="L633" s="41"/>
      <c r="M633" s="41"/>
      <c r="Q633" s="42"/>
      <c r="R633" s="153"/>
      <c r="S633" s="153"/>
    </row>
    <row r="634" spans="9:19" x14ac:dyDescent="0.25">
      <c r="I634" s="41"/>
      <c r="J634" s="41"/>
      <c r="K634" s="41"/>
      <c r="L634" s="41"/>
      <c r="M634" s="41"/>
      <c r="Q634" s="42"/>
      <c r="R634" s="153"/>
      <c r="S634" s="153"/>
    </row>
    <row r="635" spans="9:19" x14ac:dyDescent="0.25">
      <c r="I635" s="41"/>
      <c r="J635" s="41"/>
      <c r="K635" s="41"/>
      <c r="L635" s="41"/>
      <c r="M635" s="41"/>
      <c r="Q635" s="42"/>
      <c r="R635" s="153"/>
      <c r="S635" s="153"/>
    </row>
    <row r="636" spans="9:19" x14ac:dyDescent="0.25">
      <c r="I636" s="41"/>
      <c r="J636" s="41"/>
      <c r="K636" s="41"/>
      <c r="L636" s="41"/>
      <c r="M636" s="41"/>
      <c r="Q636" s="42"/>
      <c r="R636" s="153"/>
      <c r="S636" s="153"/>
    </row>
    <row r="637" spans="9:19" x14ac:dyDescent="0.25">
      <c r="I637" s="41"/>
      <c r="J637" s="41"/>
      <c r="K637" s="41"/>
      <c r="L637" s="41"/>
      <c r="M637" s="41"/>
      <c r="Q637" s="42"/>
      <c r="R637" s="153"/>
      <c r="S637" s="153"/>
    </row>
    <row r="638" spans="9:19" x14ac:dyDescent="0.25">
      <c r="I638" s="41"/>
      <c r="J638" s="41"/>
      <c r="K638" s="41"/>
      <c r="L638" s="41"/>
      <c r="M638" s="41"/>
      <c r="Q638" s="42"/>
      <c r="R638" s="153"/>
      <c r="S638" s="153"/>
    </row>
    <row r="639" spans="9:19" x14ac:dyDescent="0.25">
      <c r="I639" s="41"/>
      <c r="J639" s="41"/>
      <c r="K639" s="41"/>
      <c r="L639" s="41"/>
      <c r="M639" s="41"/>
      <c r="Q639" s="42"/>
      <c r="R639" s="153"/>
      <c r="S639" s="153"/>
    </row>
    <row r="640" spans="9:19" x14ac:dyDescent="0.25">
      <c r="I640" s="41"/>
      <c r="J640" s="41"/>
      <c r="K640" s="41"/>
      <c r="L640" s="41"/>
      <c r="M640" s="41"/>
      <c r="Q640" s="42"/>
      <c r="R640" s="153"/>
      <c r="S640" s="153"/>
    </row>
    <row r="641" spans="9:19" x14ac:dyDescent="0.25">
      <c r="I641" s="41"/>
      <c r="J641" s="41"/>
      <c r="K641" s="41"/>
      <c r="L641" s="41"/>
      <c r="M641" s="41"/>
      <c r="Q641" s="42"/>
      <c r="R641" s="153"/>
      <c r="S641" s="153"/>
    </row>
    <row r="642" spans="9:19" x14ac:dyDescent="0.25">
      <c r="I642" s="41"/>
      <c r="J642" s="41"/>
      <c r="K642" s="41"/>
      <c r="L642" s="41"/>
      <c r="M642" s="41"/>
      <c r="Q642" s="42"/>
      <c r="R642" s="153"/>
      <c r="S642" s="153"/>
    </row>
    <row r="643" spans="9:19" x14ac:dyDescent="0.25">
      <c r="I643" s="41"/>
      <c r="J643" s="41"/>
      <c r="K643" s="41"/>
      <c r="L643" s="41"/>
      <c r="M643" s="41"/>
      <c r="Q643" s="42"/>
      <c r="R643" s="153"/>
      <c r="S643" s="153"/>
    </row>
    <row r="644" spans="9:19" x14ac:dyDescent="0.25">
      <c r="I644" s="41"/>
      <c r="J644" s="41"/>
      <c r="K644" s="41"/>
      <c r="L644" s="41"/>
      <c r="M644" s="41"/>
      <c r="Q644" s="42"/>
      <c r="R644" s="153"/>
      <c r="S644" s="153"/>
    </row>
    <row r="645" spans="9:19" x14ac:dyDescent="0.25">
      <c r="I645" s="41"/>
      <c r="J645" s="41"/>
      <c r="K645" s="41"/>
      <c r="L645" s="41"/>
      <c r="M645" s="41"/>
      <c r="Q645" s="42"/>
      <c r="R645" s="153"/>
      <c r="S645" s="153"/>
    </row>
    <row r="646" spans="9:19" x14ac:dyDescent="0.25">
      <c r="I646" s="41"/>
      <c r="J646" s="41"/>
      <c r="K646" s="41"/>
      <c r="L646" s="41"/>
      <c r="M646" s="41"/>
      <c r="Q646" s="42"/>
      <c r="R646" s="153"/>
      <c r="S646" s="153"/>
    </row>
    <row r="647" spans="9:19" x14ac:dyDescent="0.25">
      <c r="I647" s="41"/>
      <c r="J647" s="41"/>
      <c r="K647" s="41"/>
      <c r="L647" s="41"/>
      <c r="M647" s="41"/>
      <c r="Q647" s="42"/>
      <c r="R647" s="153"/>
      <c r="S647" s="153"/>
    </row>
    <row r="648" spans="9:19" x14ac:dyDescent="0.25">
      <c r="I648" s="41"/>
      <c r="J648" s="41"/>
      <c r="K648" s="41"/>
      <c r="L648" s="41"/>
      <c r="M648" s="41"/>
      <c r="Q648" s="42"/>
      <c r="R648" s="153"/>
      <c r="S648" s="153"/>
    </row>
    <row r="649" spans="9:19" x14ac:dyDescent="0.25">
      <c r="I649" s="41"/>
      <c r="J649" s="41"/>
      <c r="K649" s="41"/>
      <c r="L649" s="41"/>
      <c r="M649" s="41"/>
      <c r="Q649" s="42"/>
      <c r="R649" s="153"/>
      <c r="S649" s="153"/>
    </row>
    <row r="650" spans="9:19" x14ac:dyDescent="0.25">
      <c r="I650" s="41"/>
      <c r="J650" s="41"/>
      <c r="K650" s="41"/>
      <c r="L650" s="41"/>
      <c r="M650" s="41"/>
      <c r="Q650" s="42"/>
      <c r="R650" s="153"/>
      <c r="S650" s="153"/>
    </row>
    <row r="651" spans="9:19" x14ac:dyDescent="0.25">
      <c r="I651" s="41"/>
      <c r="J651" s="41"/>
      <c r="K651" s="41"/>
      <c r="L651" s="41"/>
      <c r="M651" s="41"/>
      <c r="Q651" s="42"/>
      <c r="R651" s="153"/>
      <c r="S651" s="153"/>
    </row>
    <row r="652" spans="9:19" x14ac:dyDescent="0.25">
      <c r="I652" s="41"/>
      <c r="J652" s="41"/>
      <c r="K652" s="41"/>
      <c r="L652" s="41"/>
      <c r="M652" s="41"/>
      <c r="Q652" s="42"/>
      <c r="R652" s="153"/>
      <c r="S652" s="153"/>
    </row>
    <row r="653" spans="9:19" x14ac:dyDescent="0.25">
      <c r="I653" s="41"/>
      <c r="J653" s="41"/>
      <c r="K653" s="41"/>
      <c r="L653" s="41"/>
      <c r="M653" s="41"/>
      <c r="Q653" s="42"/>
      <c r="R653" s="153"/>
      <c r="S653" s="153"/>
    </row>
    <row r="654" spans="9:19" x14ac:dyDescent="0.25">
      <c r="I654" s="41"/>
      <c r="J654" s="41"/>
      <c r="K654" s="41"/>
      <c r="L654" s="41"/>
      <c r="M654" s="41"/>
      <c r="Q654" s="42"/>
      <c r="R654" s="153"/>
      <c r="S654" s="153"/>
    </row>
    <row r="655" spans="9:19" x14ac:dyDescent="0.25">
      <c r="I655" s="41"/>
      <c r="J655" s="41"/>
      <c r="K655" s="41"/>
      <c r="L655" s="41"/>
      <c r="M655" s="41"/>
      <c r="Q655" s="42"/>
      <c r="R655" s="153"/>
      <c r="S655" s="153"/>
    </row>
    <row r="656" spans="9:19" x14ac:dyDescent="0.25">
      <c r="I656" s="41"/>
      <c r="J656" s="41"/>
      <c r="K656" s="41"/>
      <c r="L656" s="41"/>
      <c r="M656" s="41"/>
      <c r="Q656" s="42"/>
      <c r="R656" s="153"/>
      <c r="S656" s="153"/>
    </row>
    <row r="657" spans="9:19" x14ac:dyDescent="0.25">
      <c r="I657" s="41"/>
      <c r="J657" s="41"/>
      <c r="K657" s="41"/>
      <c r="L657" s="41"/>
      <c r="M657" s="41"/>
      <c r="Q657" s="42"/>
      <c r="R657" s="153"/>
      <c r="S657" s="153"/>
    </row>
    <row r="658" spans="9:19" x14ac:dyDescent="0.25">
      <c r="I658" s="41"/>
      <c r="J658" s="41"/>
      <c r="K658" s="41"/>
      <c r="L658" s="41"/>
      <c r="M658" s="41"/>
      <c r="Q658" s="42"/>
      <c r="R658" s="153"/>
      <c r="S658" s="153"/>
    </row>
    <row r="659" spans="9:19" x14ac:dyDescent="0.25">
      <c r="I659" s="41"/>
      <c r="J659" s="41"/>
      <c r="K659" s="41"/>
      <c r="L659" s="41"/>
      <c r="M659" s="41"/>
      <c r="Q659" s="42"/>
      <c r="R659" s="153"/>
      <c r="S659" s="153"/>
    </row>
    <row r="660" spans="9:19" x14ac:dyDescent="0.25">
      <c r="I660" s="41"/>
      <c r="J660" s="41"/>
      <c r="K660" s="41"/>
      <c r="L660" s="41"/>
      <c r="M660" s="41"/>
      <c r="Q660" s="42"/>
      <c r="R660" s="153"/>
      <c r="S660" s="153"/>
    </row>
    <row r="661" spans="9:19" x14ac:dyDescent="0.25">
      <c r="I661" s="41"/>
      <c r="J661" s="41"/>
      <c r="K661" s="41"/>
      <c r="L661" s="41"/>
      <c r="M661" s="41"/>
      <c r="Q661" s="42"/>
      <c r="R661" s="153"/>
      <c r="S661" s="153"/>
    </row>
    <row r="662" spans="9:19" x14ac:dyDescent="0.25">
      <c r="I662" s="41"/>
      <c r="J662" s="41"/>
      <c r="K662" s="41"/>
      <c r="L662" s="41"/>
      <c r="M662" s="41"/>
      <c r="Q662" s="42"/>
      <c r="R662" s="153"/>
      <c r="S662" s="153"/>
    </row>
    <row r="663" spans="9:19" x14ac:dyDescent="0.25">
      <c r="I663" s="41"/>
      <c r="J663" s="41"/>
      <c r="K663" s="41"/>
      <c r="L663" s="41"/>
      <c r="M663" s="41"/>
      <c r="Q663" s="42"/>
      <c r="R663" s="153"/>
      <c r="S663" s="153"/>
    </row>
    <row r="664" spans="9:19" x14ac:dyDescent="0.25">
      <c r="I664" s="41"/>
      <c r="J664" s="41"/>
      <c r="K664" s="41"/>
      <c r="L664" s="41"/>
      <c r="M664" s="41"/>
      <c r="Q664" s="42"/>
      <c r="R664" s="153"/>
      <c r="S664" s="153"/>
    </row>
    <row r="665" spans="9:19" x14ac:dyDescent="0.25">
      <c r="I665" s="41"/>
      <c r="J665" s="41"/>
      <c r="K665" s="41"/>
      <c r="L665" s="41"/>
      <c r="M665" s="41"/>
      <c r="Q665" s="42"/>
      <c r="R665" s="153"/>
      <c r="S665" s="153"/>
    </row>
    <row r="666" spans="9:19" x14ac:dyDescent="0.25">
      <c r="I666" s="41"/>
      <c r="J666" s="41"/>
      <c r="K666" s="41"/>
      <c r="L666" s="41"/>
      <c r="M666" s="41"/>
      <c r="Q666" s="42"/>
      <c r="R666" s="153"/>
      <c r="S666" s="153"/>
    </row>
    <row r="667" spans="9:19" x14ac:dyDescent="0.25">
      <c r="I667" s="41"/>
      <c r="J667" s="41"/>
      <c r="K667" s="41"/>
      <c r="L667" s="41"/>
      <c r="M667" s="41"/>
      <c r="Q667" s="42"/>
      <c r="R667" s="153"/>
      <c r="S667" s="153"/>
    </row>
    <row r="668" spans="9:19" x14ac:dyDescent="0.25">
      <c r="I668" s="41"/>
      <c r="J668" s="41"/>
      <c r="K668" s="41"/>
      <c r="L668" s="41"/>
      <c r="M668" s="41"/>
      <c r="Q668" s="42"/>
      <c r="R668" s="153"/>
      <c r="S668" s="153"/>
    </row>
    <row r="669" spans="9:19" x14ac:dyDescent="0.25">
      <c r="I669" s="41"/>
      <c r="J669" s="41"/>
      <c r="K669" s="41"/>
      <c r="L669" s="41"/>
      <c r="M669" s="41"/>
      <c r="Q669" s="42"/>
      <c r="R669" s="153"/>
      <c r="S669" s="153"/>
    </row>
    <row r="670" spans="9:19" x14ac:dyDescent="0.25">
      <c r="I670" s="41"/>
      <c r="J670" s="41"/>
      <c r="K670" s="41"/>
      <c r="L670" s="41"/>
      <c r="M670" s="41"/>
      <c r="Q670" s="42"/>
      <c r="R670" s="153"/>
      <c r="S670" s="153"/>
    </row>
    <row r="671" spans="9:19" x14ac:dyDescent="0.25">
      <c r="I671" s="41"/>
      <c r="J671" s="41"/>
      <c r="K671" s="41"/>
      <c r="L671" s="41"/>
      <c r="M671" s="41"/>
      <c r="Q671" s="42"/>
      <c r="R671" s="153"/>
      <c r="S671" s="153"/>
    </row>
    <row r="672" spans="9:19" x14ac:dyDescent="0.25">
      <c r="I672" s="41"/>
      <c r="J672" s="41"/>
      <c r="K672" s="41"/>
      <c r="L672" s="41"/>
      <c r="M672" s="41"/>
      <c r="Q672" s="42"/>
      <c r="R672" s="153"/>
      <c r="S672" s="153"/>
    </row>
    <row r="673" spans="9:19" x14ac:dyDescent="0.25">
      <c r="I673" s="41"/>
      <c r="J673" s="41"/>
      <c r="K673" s="41"/>
      <c r="L673" s="41"/>
      <c r="M673" s="41"/>
      <c r="Q673" s="42"/>
      <c r="R673" s="153"/>
      <c r="S673" s="153"/>
    </row>
    <row r="674" spans="9:19" x14ac:dyDescent="0.25">
      <c r="I674" s="41"/>
      <c r="J674" s="41"/>
      <c r="K674" s="41"/>
      <c r="L674" s="41"/>
      <c r="M674" s="41"/>
      <c r="Q674" s="42"/>
      <c r="R674" s="153"/>
      <c r="S674" s="153"/>
    </row>
    <row r="675" spans="9:19" x14ac:dyDescent="0.25">
      <c r="I675" s="41"/>
      <c r="J675" s="41"/>
      <c r="K675" s="41"/>
      <c r="L675" s="41"/>
      <c r="M675" s="41"/>
      <c r="Q675" s="42"/>
      <c r="R675" s="153"/>
      <c r="S675" s="153"/>
    </row>
    <row r="676" spans="9:19" x14ac:dyDescent="0.25">
      <c r="I676" s="41"/>
      <c r="J676" s="41"/>
      <c r="K676" s="41"/>
      <c r="L676" s="41"/>
      <c r="M676" s="41"/>
      <c r="Q676" s="42"/>
      <c r="R676" s="153"/>
      <c r="S676" s="153"/>
    </row>
    <row r="677" spans="9:19" x14ac:dyDescent="0.25">
      <c r="I677" s="41"/>
      <c r="J677" s="41"/>
      <c r="K677" s="41"/>
      <c r="L677" s="41"/>
      <c r="M677" s="41"/>
      <c r="Q677" s="42"/>
      <c r="R677" s="153"/>
      <c r="S677" s="153"/>
    </row>
    <row r="678" spans="9:19" x14ac:dyDescent="0.25">
      <c r="I678" s="41"/>
      <c r="J678" s="41"/>
      <c r="K678" s="41"/>
      <c r="L678" s="41"/>
      <c r="M678" s="41"/>
      <c r="Q678" s="42"/>
      <c r="R678" s="153"/>
      <c r="S678" s="153"/>
    </row>
    <row r="679" spans="9:19" x14ac:dyDescent="0.25">
      <c r="I679" s="41"/>
      <c r="J679" s="41"/>
      <c r="K679" s="41"/>
      <c r="L679" s="41"/>
      <c r="M679" s="41"/>
      <c r="Q679" s="42"/>
      <c r="R679" s="153"/>
      <c r="S679" s="153"/>
    </row>
    <row r="680" spans="9:19" x14ac:dyDescent="0.25">
      <c r="I680" s="41"/>
      <c r="J680" s="41"/>
      <c r="K680" s="41"/>
      <c r="L680" s="41"/>
      <c r="M680" s="41"/>
      <c r="Q680" s="42"/>
      <c r="R680" s="153"/>
      <c r="S680" s="153"/>
    </row>
    <row r="681" spans="9:19" x14ac:dyDescent="0.25">
      <c r="I681" s="41"/>
      <c r="J681" s="41"/>
      <c r="K681" s="41"/>
      <c r="L681" s="41"/>
      <c r="M681" s="41"/>
      <c r="Q681" s="42"/>
      <c r="R681" s="153"/>
      <c r="S681" s="153"/>
    </row>
    <row r="682" spans="9:19" x14ac:dyDescent="0.25">
      <c r="I682" s="41"/>
      <c r="J682" s="41"/>
      <c r="K682" s="41"/>
      <c r="L682" s="41"/>
      <c r="M682" s="41"/>
      <c r="Q682" s="42"/>
      <c r="R682" s="153"/>
      <c r="S682" s="153"/>
    </row>
    <row r="683" spans="9:19" x14ac:dyDescent="0.25">
      <c r="I683" s="41"/>
      <c r="J683" s="41"/>
      <c r="K683" s="41"/>
      <c r="L683" s="41"/>
      <c r="M683" s="41"/>
      <c r="Q683" s="42"/>
      <c r="R683" s="153"/>
      <c r="S683" s="153"/>
    </row>
    <row r="684" spans="9:19" x14ac:dyDescent="0.25">
      <c r="I684" s="41"/>
      <c r="J684" s="41"/>
      <c r="K684" s="41"/>
      <c r="L684" s="41"/>
      <c r="M684" s="41"/>
      <c r="Q684" s="42"/>
      <c r="R684" s="153"/>
      <c r="S684" s="153"/>
    </row>
    <row r="685" spans="9:19" x14ac:dyDescent="0.25">
      <c r="I685" s="41"/>
      <c r="J685" s="41"/>
      <c r="K685" s="41"/>
      <c r="L685" s="41"/>
      <c r="M685" s="41"/>
      <c r="Q685" s="42"/>
      <c r="R685" s="153"/>
      <c r="S685" s="153"/>
    </row>
    <row r="686" spans="9:19" x14ac:dyDescent="0.25">
      <c r="I686" s="41"/>
      <c r="J686" s="41"/>
      <c r="K686" s="41"/>
      <c r="L686" s="41"/>
      <c r="M686" s="41"/>
      <c r="Q686" s="42"/>
      <c r="R686" s="153"/>
      <c r="S686" s="153"/>
    </row>
    <row r="687" spans="9:19" x14ac:dyDescent="0.25">
      <c r="I687" s="41"/>
      <c r="J687" s="41"/>
      <c r="K687" s="41"/>
      <c r="L687" s="41"/>
      <c r="M687" s="41"/>
      <c r="Q687" s="42"/>
      <c r="R687" s="153"/>
      <c r="S687" s="153"/>
    </row>
    <row r="688" spans="9:19" x14ac:dyDescent="0.25">
      <c r="I688" s="41"/>
      <c r="J688" s="41"/>
      <c r="K688" s="41"/>
      <c r="L688" s="41"/>
      <c r="M688" s="41"/>
      <c r="Q688" s="42"/>
      <c r="R688" s="153"/>
      <c r="S688" s="153"/>
    </row>
    <row r="689" spans="9:19" x14ac:dyDescent="0.25">
      <c r="I689" s="41"/>
      <c r="J689" s="41"/>
      <c r="K689" s="41"/>
      <c r="L689" s="41"/>
      <c r="M689" s="41"/>
      <c r="Q689" s="42"/>
      <c r="R689" s="153"/>
      <c r="S689" s="153"/>
    </row>
    <row r="690" spans="9:19" x14ac:dyDescent="0.25">
      <c r="I690" s="41"/>
      <c r="J690" s="41"/>
      <c r="K690" s="41"/>
      <c r="L690" s="41"/>
      <c r="M690" s="41"/>
      <c r="Q690" s="42"/>
      <c r="R690" s="153"/>
      <c r="S690" s="153"/>
    </row>
    <row r="691" spans="9:19" x14ac:dyDescent="0.25">
      <c r="I691" s="41"/>
      <c r="J691" s="41"/>
      <c r="K691" s="41"/>
      <c r="L691" s="41"/>
      <c r="M691" s="41"/>
      <c r="Q691" s="42"/>
      <c r="R691" s="153"/>
      <c r="S691" s="153"/>
    </row>
    <row r="692" spans="9:19" x14ac:dyDescent="0.25">
      <c r="I692" s="41"/>
      <c r="J692" s="41"/>
      <c r="K692" s="41"/>
      <c r="L692" s="41"/>
      <c r="M692" s="41"/>
      <c r="Q692" s="42"/>
      <c r="R692" s="153"/>
      <c r="S692" s="153"/>
    </row>
    <row r="693" spans="9:19" x14ac:dyDescent="0.25">
      <c r="I693" s="41"/>
      <c r="J693" s="41"/>
      <c r="K693" s="41"/>
      <c r="L693" s="41"/>
      <c r="M693" s="41"/>
      <c r="Q693" s="42"/>
      <c r="R693" s="153"/>
      <c r="S693" s="153"/>
    </row>
    <row r="694" spans="9:19" x14ac:dyDescent="0.25">
      <c r="I694" s="41"/>
      <c r="J694" s="41"/>
      <c r="K694" s="41"/>
      <c r="L694" s="41"/>
      <c r="M694" s="41"/>
      <c r="Q694" s="42"/>
      <c r="R694" s="153"/>
      <c r="S694" s="153"/>
    </row>
    <row r="695" spans="9:19" x14ac:dyDescent="0.25">
      <c r="I695" s="41"/>
      <c r="J695" s="41"/>
      <c r="K695" s="41"/>
      <c r="L695" s="41"/>
      <c r="M695" s="41"/>
      <c r="Q695" s="42"/>
      <c r="R695" s="153"/>
      <c r="S695" s="153"/>
    </row>
    <row r="696" spans="9:19" x14ac:dyDescent="0.25">
      <c r="I696" s="41"/>
      <c r="J696" s="41"/>
      <c r="K696" s="41"/>
      <c r="L696" s="41"/>
      <c r="M696" s="41"/>
      <c r="Q696" s="42"/>
      <c r="R696" s="153"/>
      <c r="S696" s="153"/>
    </row>
    <row r="697" spans="9:19" x14ac:dyDescent="0.25">
      <c r="I697" s="41"/>
      <c r="J697" s="41"/>
      <c r="K697" s="41"/>
      <c r="L697" s="41"/>
      <c r="M697" s="41"/>
      <c r="Q697" s="42"/>
      <c r="R697" s="153"/>
      <c r="S697" s="153"/>
    </row>
    <row r="698" spans="9:19" x14ac:dyDescent="0.25">
      <c r="I698" s="41"/>
      <c r="J698" s="41"/>
      <c r="K698" s="41"/>
      <c r="L698" s="41"/>
      <c r="M698" s="41"/>
      <c r="Q698" s="42"/>
      <c r="R698" s="153"/>
      <c r="S698" s="153"/>
    </row>
    <row r="699" spans="9:19" x14ac:dyDescent="0.25">
      <c r="I699" s="41"/>
      <c r="J699" s="41"/>
      <c r="K699" s="41"/>
      <c r="L699" s="41"/>
      <c r="M699" s="41"/>
      <c r="Q699" s="42"/>
      <c r="R699" s="153"/>
      <c r="S699" s="153"/>
    </row>
    <row r="700" spans="9:19" x14ac:dyDescent="0.25">
      <c r="I700" s="41"/>
      <c r="J700" s="41"/>
      <c r="K700" s="41"/>
      <c r="L700" s="41"/>
      <c r="M700" s="41"/>
      <c r="Q700" s="42"/>
      <c r="R700" s="153"/>
      <c r="S700" s="153"/>
    </row>
    <row r="701" spans="9:19" x14ac:dyDescent="0.25">
      <c r="I701" s="41"/>
      <c r="J701" s="41"/>
      <c r="K701" s="41"/>
      <c r="L701" s="41"/>
      <c r="M701" s="41"/>
      <c r="Q701" s="42"/>
      <c r="R701" s="153"/>
      <c r="S701" s="153"/>
    </row>
    <row r="702" spans="9:19" x14ac:dyDescent="0.25">
      <c r="I702" s="41"/>
      <c r="J702" s="41"/>
      <c r="K702" s="41"/>
      <c r="L702" s="41"/>
      <c r="M702" s="41"/>
      <c r="Q702" s="42"/>
      <c r="R702" s="153"/>
      <c r="S702" s="153"/>
    </row>
    <row r="703" spans="9:19" x14ac:dyDescent="0.25">
      <c r="I703" s="41"/>
      <c r="J703" s="41"/>
      <c r="K703" s="41"/>
      <c r="L703" s="41"/>
      <c r="M703" s="41"/>
      <c r="Q703" s="42"/>
      <c r="R703" s="153"/>
      <c r="S703" s="153"/>
    </row>
    <row r="704" spans="9:19" x14ac:dyDescent="0.25">
      <c r="I704" s="41"/>
      <c r="J704" s="41"/>
      <c r="K704" s="41"/>
      <c r="L704" s="41"/>
      <c r="M704" s="41"/>
      <c r="Q704" s="42"/>
      <c r="R704" s="153"/>
      <c r="S704" s="153"/>
    </row>
    <row r="705" spans="9:19" x14ac:dyDescent="0.25">
      <c r="I705" s="41"/>
      <c r="J705" s="41"/>
      <c r="K705" s="41"/>
      <c r="L705" s="41"/>
      <c r="M705" s="41"/>
      <c r="Q705" s="42"/>
      <c r="R705" s="153"/>
      <c r="S705" s="153"/>
    </row>
    <row r="706" spans="9:19" x14ac:dyDescent="0.25">
      <c r="I706" s="41"/>
      <c r="J706" s="41"/>
      <c r="K706" s="41"/>
      <c r="L706" s="41"/>
      <c r="M706" s="41"/>
      <c r="Q706" s="42"/>
      <c r="R706" s="153"/>
      <c r="S706" s="153"/>
    </row>
    <row r="707" spans="9:19" x14ac:dyDescent="0.25">
      <c r="I707" s="41"/>
      <c r="J707" s="41"/>
      <c r="K707" s="41"/>
      <c r="L707" s="41"/>
      <c r="M707" s="41"/>
      <c r="Q707" s="42"/>
      <c r="R707" s="153"/>
      <c r="S707" s="153"/>
    </row>
    <row r="708" spans="9:19" x14ac:dyDescent="0.25">
      <c r="I708" s="41"/>
      <c r="J708" s="41"/>
      <c r="K708" s="41"/>
      <c r="L708" s="41"/>
      <c r="M708" s="41"/>
      <c r="Q708" s="42"/>
      <c r="R708" s="153"/>
      <c r="S708" s="153"/>
    </row>
    <row r="709" spans="9:19" x14ac:dyDescent="0.25">
      <c r="I709" s="41"/>
      <c r="J709" s="41"/>
      <c r="K709" s="41"/>
      <c r="L709" s="41"/>
      <c r="M709" s="41"/>
      <c r="Q709" s="42"/>
      <c r="R709" s="153"/>
      <c r="S709" s="153"/>
    </row>
    <row r="710" spans="9:19" x14ac:dyDescent="0.25">
      <c r="I710" s="41"/>
      <c r="J710" s="41"/>
      <c r="K710" s="41"/>
      <c r="L710" s="41"/>
      <c r="M710" s="41"/>
      <c r="Q710" s="42"/>
      <c r="R710" s="153"/>
      <c r="S710" s="153"/>
    </row>
    <row r="711" spans="9:19" x14ac:dyDescent="0.25">
      <c r="I711" s="41"/>
      <c r="J711" s="41"/>
      <c r="K711" s="41"/>
      <c r="L711" s="41"/>
      <c r="M711" s="41"/>
      <c r="Q711" s="42"/>
      <c r="R711" s="153"/>
      <c r="S711" s="153"/>
    </row>
    <row r="712" spans="9:19" x14ac:dyDescent="0.25">
      <c r="I712" s="41"/>
      <c r="J712" s="41"/>
      <c r="K712" s="41"/>
      <c r="L712" s="41"/>
      <c r="M712" s="41"/>
      <c r="Q712" s="42"/>
      <c r="R712" s="153"/>
      <c r="S712" s="153"/>
    </row>
    <row r="713" spans="9:19" x14ac:dyDescent="0.25">
      <c r="I713" s="41"/>
      <c r="J713" s="41"/>
      <c r="K713" s="41"/>
      <c r="L713" s="41"/>
      <c r="M713" s="41"/>
      <c r="Q713" s="42"/>
      <c r="R713" s="153"/>
      <c r="S713" s="153"/>
    </row>
    <row r="714" spans="9:19" x14ac:dyDescent="0.25">
      <c r="I714" s="41"/>
      <c r="J714" s="41"/>
      <c r="K714" s="41"/>
      <c r="L714" s="41"/>
      <c r="M714" s="41"/>
      <c r="Q714" s="42"/>
      <c r="R714" s="153"/>
      <c r="S714" s="153"/>
    </row>
    <row r="715" spans="9:19" x14ac:dyDescent="0.25">
      <c r="I715" s="41"/>
      <c r="J715" s="41"/>
      <c r="K715" s="41"/>
      <c r="L715" s="41"/>
      <c r="M715" s="41"/>
      <c r="Q715" s="42"/>
      <c r="R715" s="153"/>
      <c r="S715" s="153"/>
    </row>
    <row r="716" spans="9:19" x14ac:dyDescent="0.25">
      <c r="I716" s="41"/>
      <c r="J716" s="41"/>
      <c r="K716" s="41"/>
      <c r="L716" s="41"/>
      <c r="M716" s="41"/>
      <c r="Q716" s="42"/>
      <c r="R716" s="153"/>
      <c r="S716" s="153"/>
    </row>
    <row r="717" spans="9:19" x14ac:dyDescent="0.25">
      <c r="I717" s="41"/>
      <c r="J717" s="41"/>
      <c r="K717" s="41"/>
      <c r="L717" s="41"/>
      <c r="M717" s="41"/>
      <c r="Q717" s="42"/>
      <c r="R717" s="153"/>
      <c r="S717" s="153"/>
    </row>
    <row r="718" spans="9:19" x14ac:dyDescent="0.25">
      <c r="I718" s="41"/>
      <c r="J718" s="41"/>
      <c r="K718" s="41"/>
      <c r="L718" s="41"/>
      <c r="M718" s="41"/>
      <c r="Q718" s="42"/>
      <c r="R718" s="153"/>
      <c r="S718" s="153"/>
    </row>
    <row r="719" spans="9:19" x14ac:dyDescent="0.25">
      <c r="I719" s="41"/>
      <c r="J719" s="41"/>
      <c r="K719" s="41"/>
      <c r="L719" s="41"/>
      <c r="M719" s="41"/>
      <c r="Q719" s="42"/>
      <c r="R719" s="153"/>
      <c r="S719" s="153"/>
    </row>
    <row r="720" spans="9:19" x14ac:dyDescent="0.25">
      <c r="I720" s="41"/>
      <c r="J720" s="41"/>
      <c r="K720" s="41"/>
      <c r="L720" s="41"/>
      <c r="M720" s="41"/>
      <c r="Q720" s="42"/>
      <c r="R720" s="153"/>
      <c r="S720" s="153"/>
    </row>
    <row r="721" spans="9:19" x14ac:dyDescent="0.25">
      <c r="I721" s="41"/>
      <c r="J721" s="41"/>
      <c r="K721" s="41"/>
      <c r="L721" s="41"/>
      <c r="M721" s="41"/>
      <c r="Q721" s="42"/>
      <c r="R721" s="153"/>
      <c r="S721" s="153"/>
    </row>
    <row r="722" spans="9:19" x14ac:dyDescent="0.25">
      <c r="I722" s="41"/>
      <c r="J722" s="41"/>
      <c r="K722" s="41"/>
      <c r="L722" s="41"/>
      <c r="M722" s="41"/>
      <c r="Q722" s="42"/>
      <c r="R722" s="153"/>
      <c r="S722" s="153"/>
    </row>
    <row r="723" spans="9:19" x14ac:dyDescent="0.25">
      <c r="I723" s="41"/>
      <c r="J723" s="41"/>
      <c r="K723" s="41"/>
      <c r="L723" s="41"/>
      <c r="M723" s="41"/>
      <c r="Q723" s="42"/>
      <c r="R723" s="153"/>
      <c r="S723" s="153"/>
    </row>
    <row r="724" spans="9:19" x14ac:dyDescent="0.25">
      <c r="I724" s="41"/>
      <c r="J724" s="41"/>
      <c r="K724" s="41"/>
      <c r="L724" s="41"/>
      <c r="M724" s="41"/>
      <c r="Q724" s="42"/>
      <c r="R724" s="153"/>
      <c r="S724" s="153"/>
    </row>
    <row r="725" spans="9:19" x14ac:dyDescent="0.25">
      <c r="I725" s="41"/>
      <c r="J725" s="41"/>
      <c r="K725" s="41"/>
      <c r="L725" s="41"/>
      <c r="M725" s="41"/>
      <c r="Q725" s="42"/>
      <c r="R725" s="153"/>
      <c r="S725" s="153"/>
    </row>
    <row r="726" spans="9:19" x14ac:dyDescent="0.25">
      <c r="I726" s="41"/>
      <c r="J726" s="41"/>
      <c r="K726" s="41"/>
      <c r="L726" s="41"/>
      <c r="M726" s="41"/>
      <c r="Q726" s="42"/>
      <c r="R726" s="153"/>
      <c r="S726" s="153"/>
    </row>
    <row r="727" spans="9:19" x14ac:dyDescent="0.25">
      <c r="I727" s="41"/>
      <c r="J727" s="41"/>
      <c r="K727" s="41"/>
      <c r="L727" s="41"/>
      <c r="M727" s="41"/>
      <c r="Q727" s="42"/>
      <c r="R727" s="153"/>
      <c r="S727" s="153"/>
    </row>
    <row r="728" spans="9:19" x14ac:dyDescent="0.25">
      <c r="I728" s="41"/>
      <c r="J728" s="41"/>
      <c r="K728" s="41"/>
      <c r="L728" s="41"/>
      <c r="M728" s="41"/>
      <c r="Q728" s="42"/>
      <c r="R728" s="153"/>
      <c r="S728" s="153"/>
    </row>
    <row r="729" spans="9:19" x14ac:dyDescent="0.25">
      <c r="I729" s="41"/>
      <c r="J729" s="41"/>
      <c r="K729" s="41"/>
      <c r="L729" s="41"/>
      <c r="M729" s="41"/>
      <c r="Q729" s="42"/>
      <c r="R729" s="153"/>
      <c r="S729" s="153"/>
    </row>
    <row r="730" spans="9:19" x14ac:dyDescent="0.25">
      <c r="I730" s="41"/>
      <c r="J730" s="41"/>
      <c r="K730" s="41"/>
      <c r="L730" s="41"/>
      <c r="M730" s="41"/>
      <c r="Q730" s="42"/>
      <c r="R730" s="153"/>
      <c r="S730" s="153"/>
    </row>
    <row r="731" spans="9:19" x14ac:dyDescent="0.25">
      <c r="I731" s="41"/>
      <c r="J731" s="41"/>
      <c r="K731" s="41"/>
      <c r="L731" s="41"/>
      <c r="M731" s="41"/>
      <c r="Q731" s="42"/>
      <c r="R731" s="153"/>
      <c r="S731" s="153"/>
    </row>
    <row r="732" spans="9:19" x14ac:dyDescent="0.25">
      <c r="I732" s="41"/>
      <c r="J732" s="41"/>
      <c r="K732" s="41"/>
      <c r="L732" s="41"/>
      <c r="M732" s="41"/>
      <c r="Q732" s="42"/>
      <c r="R732" s="153"/>
      <c r="S732" s="153"/>
    </row>
    <row r="733" spans="9:19" x14ac:dyDescent="0.25">
      <c r="I733" s="41"/>
      <c r="J733" s="41"/>
      <c r="K733" s="41"/>
      <c r="L733" s="41"/>
      <c r="M733" s="41"/>
      <c r="Q733" s="42"/>
      <c r="R733" s="153"/>
      <c r="S733" s="153"/>
    </row>
    <row r="734" spans="9:19" x14ac:dyDescent="0.25">
      <c r="I734" s="41"/>
      <c r="J734" s="41"/>
      <c r="K734" s="41"/>
      <c r="L734" s="41"/>
      <c r="M734" s="41"/>
      <c r="Q734" s="42"/>
      <c r="R734" s="153"/>
      <c r="S734" s="153"/>
    </row>
    <row r="735" spans="9:19" x14ac:dyDescent="0.25">
      <c r="I735" s="41"/>
      <c r="J735" s="41"/>
      <c r="K735" s="41"/>
      <c r="L735" s="41"/>
      <c r="M735" s="41"/>
      <c r="Q735" s="42"/>
      <c r="R735" s="153"/>
      <c r="S735" s="153"/>
    </row>
    <row r="736" spans="9:19" x14ac:dyDescent="0.25">
      <c r="I736" s="41"/>
      <c r="J736" s="41"/>
      <c r="K736" s="41"/>
      <c r="L736" s="41"/>
      <c r="M736" s="41"/>
      <c r="Q736" s="42"/>
      <c r="R736" s="153"/>
      <c r="S736" s="153"/>
    </row>
    <row r="737" spans="9:19" x14ac:dyDescent="0.25">
      <c r="I737" s="41"/>
      <c r="J737" s="41"/>
      <c r="K737" s="41"/>
      <c r="L737" s="41"/>
      <c r="M737" s="41"/>
      <c r="Q737" s="42"/>
      <c r="R737" s="153"/>
      <c r="S737" s="153"/>
    </row>
    <row r="738" spans="9:19" x14ac:dyDescent="0.25">
      <c r="I738" s="41"/>
      <c r="J738" s="41"/>
      <c r="K738" s="41"/>
      <c r="L738" s="41"/>
      <c r="M738" s="41"/>
      <c r="Q738" s="42"/>
      <c r="R738" s="153"/>
      <c r="S738" s="153"/>
    </row>
    <row r="739" spans="9:19" x14ac:dyDescent="0.25">
      <c r="I739" s="41"/>
      <c r="J739" s="41"/>
      <c r="K739" s="41"/>
      <c r="L739" s="41"/>
      <c r="M739" s="41"/>
      <c r="Q739" s="42"/>
      <c r="R739" s="153"/>
      <c r="S739" s="153"/>
    </row>
    <row r="740" spans="9:19" x14ac:dyDescent="0.25">
      <c r="I740" s="41"/>
      <c r="J740" s="41"/>
      <c r="K740" s="41"/>
      <c r="L740" s="41"/>
      <c r="M740" s="41"/>
      <c r="Q740" s="42"/>
      <c r="R740" s="153"/>
      <c r="S740" s="153"/>
    </row>
    <row r="741" spans="9:19" x14ac:dyDescent="0.25">
      <c r="I741" s="41"/>
      <c r="J741" s="41"/>
      <c r="K741" s="41"/>
      <c r="L741" s="41"/>
      <c r="M741" s="41"/>
      <c r="Q741" s="42"/>
      <c r="R741" s="153"/>
      <c r="S741" s="153"/>
    </row>
    <row r="742" spans="9:19" x14ac:dyDescent="0.25">
      <c r="I742" s="41"/>
      <c r="J742" s="41"/>
      <c r="K742" s="41"/>
      <c r="L742" s="41"/>
      <c r="M742" s="41"/>
      <c r="Q742" s="42"/>
      <c r="R742" s="153"/>
      <c r="S742" s="153"/>
    </row>
    <row r="743" spans="9:19" x14ac:dyDescent="0.25">
      <c r="I743" s="41"/>
      <c r="J743" s="41"/>
      <c r="K743" s="41"/>
      <c r="L743" s="41"/>
      <c r="M743" s="41"/>
      <c r="Q743" s="42"/>
      <c r="R743" s="153"/>
      <c r="S743" s="153"/>
    </row>
    <row r="744" spans="9:19" x14ac:dyDescent="0.25">
      <c r="I744" s="41"/>
      <c r="J744" s="41"/>
      <c r="K744" s="41"/>
      <c r="L744" s="41"/>
      <c r="M744" s="41"/>
      <c r="Q744" s="42"/>
      <c r="R744" s="153"/>
      <c r="S744" s="153"/>
    </row>
    <row r="745" spans="9:19" x14ac:dyDescent="0.25">
      <c r="I745" s="41"/>
      <c r="J745" s="41"/>
      <c r="K745" s="41"/>
      <c r="L745" s="41"/>
      <c r="M745" s="41"/>
      <c r="Q745" s="42"/>
      <c r="R745" s="153"/>
      <c r="S745" s="153"/>
    </row>
    <row r="746" spans="9:19" x14ac:dyDescent="0.25">
      <c r="I746" s="41"/>
      <c r="J746" s="41"/>
      <c r="K746" s="41"/>
      <c r="L746" s="41"/>
      <c r="M746" s="41"/>
      <c r="Q746" s="42"/>
      <c r="R746" s="153"/>
      <c r="S746" s="153"/>
    </row>
    <row r="747" spans="9:19" x14ac:dyDescent="0.25">
      <c r="I747" s="41"/>
      <c r="J747" s="41"/>
      <c r="K747" s="41"/>
      <c r="L747" s="41"/>
      <c r="M747" s="41"/>
      <c r="Q747" s="42"/>
      <c r="R747" s="153"/>
      <c r="S747" s="153"/>
    </row>
    <row r="748" spans="9:19" x14ac:dyDescent="0.25">
      <c r="I748" s="41"/>
      <c r="J748" s="41"/>
      <c r="K748" s="41"/>
      <c r="L748" s="41"/>
      <c r="M748" s="41"/>
      <c r="Q748" s="42"/>
      <c r="R748" s="153"/>
      <c r="S748" s="153"/>
    </row>
    <row r="749" spans="9:19" x14ac:dyDescent="0.25">
      <c r="I749" s="41"/>
      <c r="J749" s="41"/>
      <c r="K749" s="41"/>
      <c r="L749" s="41"/>
      <c r="M749" s="41"/>
      <c r="Q749" s="42"/>
      <c r="R749" s="153"/>
      <c r="S749" s="153"/>
    </row>
    <row r="750" spans="9:19" x14ac:dyDescent="0.25">
      <c r="I750" s="41"/>
      <c r="J750" s="41"/>
      <c r="K750" s="41"/>
      <c r="L750" s="41"/>
      <c r="M750" s="41"/>
      <c r="Q750" s="42"/>
      <c r="R750" s="153"/>
      <c r="S750" s="153"/>
    </row>
    <row r="751" spans="9:19" x14ac:dyDescent="0.25">
      <c r="I751" s="41"/>
      <c r="J751" s="41"/>
      <c r="K751" s="41"/>
      <c r="L751" s="41"/>
      <c r="M751" s="41"/>
      <c r="Q751" s="42"/>
      <c r="R751" s="153"/>
      <c r="S751" s="153"/>
    </row>
    <row r="752" spans="9:19" x14ac:dyDescent="0.25">
      <c r="I752" s="41"/>
      <c r="J752" s="41"/>
      <c r="K752" s="41"/>
      <c r="L752" s="41"/>
      <c r="M752" s="41"/>
      <c r="Q752" s="42"/>
      <c r="R752" s="153"/>
      <c r="S752" s="153"/>
    </row>
    <row r="753" spans="9:19" x14ac:dyDescent="0.25">
      <c r="I753" s="41"/>
      <c r="J753" s="41"/>
      <c r="K753" s="41"/>
      <c r="L753" s="41"/>
      <c r="M753" s="41"/>
      <c r="Q753" s="42"/>
      <c r="R753" s="153"/>
      <c r="S753" s="153"/>
    </row>
    <row r="754" spans="9:19" x14ac:dyDescent="0.25">
      <c r="I754" s="41"/>
      <c r="J754" s="41"/>
      <c r="K754" s="41"/>
      <c r="L754" s="41"/>
      <c r="M754" s="41"/>
      <c r="Q754" s="42"/>
      <c r="R754" s="153"/>
      <c r="S754" s="153"/>
    </row>
    <row r="755" spans="9:19" x14ac:dyDescent="0.25">
      <c r="I755" s="41"/>
      <c r="J755" s="41"/>
      <c r="K755" s="41"/>
      <c r="L755" s="41"/>
      <c r="M755" s="41"/>
      <c r="Q755" s="42"/>
      <c r="R755" s="153"/>
      <c r="S755" s="153"/>
    </row>
    <row r="756" spans="9:19" x14ac:dyDescent="0.25">
      <c r="I756" s="41"/>
      <c r="J756" s="41"/>
      <c r="K756" s="41"/>
      <c r="L756" s="41"/>
      <c r="M756" s="41"/>
      <c r="Q756" s="42"/>
      <c r="R756" s="153"/>
      <c r="S756" s="153"/>
    </row>
    <row r="757" spans="9:19" x14ac:dyDescent="0.25">
      <c r="I757" s="41"/>
      <c r="J757" s="41"/>
      <c r="K757" s="41"/>
      <c r="L757" s="41"/>
      <c r="M757" s="41"/>
      <c r="Q757" s="42"/>
      <c r="R757" s="153"/>
      <c r="S757" s="153"/>
    </row>
    <row r="758" spans="9:19" x14ac:dyDescent="0.25">
      <c r="I758" s="41"/>
      <c r="J758" s="41"/>
      <c r="K758" s="41"/>
      <c r="L758" s="41"/>
      <c r="M758" s="41"/>
      <c r="Q758" s="42"/>
      <c r="R758" s="153"/>
      <c r="S758" s="153"/>
    </row>
    <row r="759" spans="9:19" x14ac:dyDescent="0.25">
      <c r="I759" s="41"/>
      <c r="J759" s="41"/>
      <c r="K759" s="41"/>
      <c r="L759" s="41"/>
      <c r="M759" s="41"/>
      <c r="Q759" s="42"/>
      <c r="R759" s="153"/>
      <c r="S759" s="153"/>
    </row>
    <row r="760" spans="9:19" x14ac:dyDescent="0.25">
      <c r="I760" s="41"/>
      <c r="J760" s="41"/>
      <c r="K760" s="41"/>
      <c r="L760" s="41"/>
      <c r="M760" s="41"/>
      <c r="Q760" s="42"/>
      <c r="R760" s="153"/>
      <c r="S760" s="153"/>
    </row>
    <row r="761" spans="9:19" x14ac:dyDescent="0.25">
      <c r="I761" s="41"/>
      <c r="J761" s="41"/>
      <c r="K761" s="41"/>
      <c r="L761" s="41"/>
      <c r="M761" s="41"/>
      <c r="Q761" s="42"/>
      <c r="R761" s="153"/>
      <c r="S761" s="153"/>
    </row>
    <row r="762" spans="9:19" x14ac:dyDescent="0.25">
      <c r="I762" s="41"/>
      <c r="J762" s="41"/>
      <c r="K762" s="41"/>
      <c r="L762" s="41"/>
      <c r="M762" s="41"/>
      <c r="Q762" s="42"/>
      <c r="R762" s="153"/>
      <c r="S762" s="153"/>
    </row>
    <row r="763" spans="9:19" x14ac:dyDescent="0.25">
      <c r="I763" s="41"/>
      <c r="J763" s="41"/>
      <c r="K763" s="41"/>
      <c r="L763" s="41"/>
      <c r="M763" s="41"/>
      <c r="Q763" s="42"/>
      <c r="R763" s="153"/>
      <c r="S763" s="153"/>
    </row>
    <row r="764" spans="9:19" x14ac:dyDescent="0.25">
      <c r="I764" s="41"/>
      <c r="J764" s="41"/>
      <c r="K764" s="41"/>
      <c r="L764" s="41"/>
      <c r="M764" s="41"/>
      <c r="Q764" s="42"/>
      <c r="R764" s="153"/>
      <c r="S764" s="153"/>
    </row>
    <row r="765" spans="9:19" x14ac:dyDescent="0.25">
      <c r="I765" s="41"/>
      <c r="J765" s="41"/>
      <c r="K765" s="41"/>
      <c r="L765" s="41"/>
      <c r="M765" s="41"/>
      <c r="Q765" s="42"/>
      <c r="R765" s="153"/>
      <c r="S765" s="153"/>
    </row>
    <row r="766" spans="9:19" x14ac:dyDescent="0.25">
      <c r="I766" s="41"/>
      <c r="J766" s="41"/>
      <c r="K766" s="41"/>
      <c r="L766" s="41"/>
      <c r="M766" s="41"/>
      <c r="Q766" s="42"/>
      <c r="R766" s="153"/>
      <c r="S766" s="153"/>
    </row>
    <row r="767" spans="9:19" x14ac:dyDescent="0.25">
      <c r="I767" s="41"/>
      <c r="J767" s="41"/>
      <c r="K767" s="41"/>
      <c r="L767" s="41"/>
      <c r="M767" s="41"/>
      <c r="Q767" s="42"/>
      <c r="R767" s="153"/>
      <c r="S767" s="153"/>
    </row>
    <row r="768" spans="9:19" x14ac:dyDescent="0.25">
      <c r="I768" s="41"/>
      <c r="J768" s="41"/>
      <c r="K768" s="41"/>
      <c r="L768" s="41"/>
      <c r="M768" s="41"/>
      <c r="Q768" s="42"/>
      <c r="R768" s="153"/>
      <c r="S768" s="153"/>
    </row>
    <row r="769" spans="9:19" x14ac:dyDescent="0.25">
      <c r="I769" s="41"/>
      <c r="J769" s="41"/>
      <c r="K769" s="41"/>
      <c r="L769" s="41"/>
      <c r="M769" s="41"/>
      <c r="Q769" s="42"/>
      <c r="R769" s="153"/>
      <c r="S769" s="153"/>
    </row>
    <row r="770" spans="9:19" x14ac:dyDescent="0.25">
      <c r="I770" s="41"/>
      <c r="J770" s="41"/>
      <c r="K770" s="41"/>
      <c r="L770" s="41"/>
      <c r="M770" s="41"/>
      <c r="Q770" s="42"/>
      <c r="R770" s="153"/>
      <c r="S770" s="153"/>
    </row>
    <row r="771" spans="9:19" x14ac:dyDescent="0.25">
      <c r="I771" s="41"/>
      <c r="J771" s="41"/>
      <c r="K771" s="41"/>
      <c r="L771" s="41"/>
      <c r="M771" s="41"/>
      <c r="Q771" s="42"/>
      <c r="R771" s="153"/>
      <c r="S771" s="153"/>
    </row>
    <row r="772" spans="9:19" x14ac:dyDescent="0.25">
      <c r="I772" s="41"/>
      <c r="J772" s="41"/>
      <c r="K772" s="41"/>
      <c r="L772" s="41"/>
      <c r="M772" s="41"/>
      <c r="Q772" s="42"/>
      <c r="R772" s="153"/>
      <c r="S772" s="153"/>
    </row>
    <row r="773" spans="9:19" x14ac:dyDescent="0.25">
      <c r="I773" s="41"/>
      <c r="J773" s="41"/>
      <c r="K773" s="41"/>
      <c r="L773" s="41"/>
      <c r="M773" s="41"/>
      <c r="Q773" s="42"/>
      <c r="R773" s="153"/>
      <c r="S773" s="153"/>
    </row>
    <row r="774" spans="9:19" x14ac:dyDescent="0.25">
      <c r="I774" s="41"/>
      <c r="J774" s="41"/>
      <c r="K774" s="41"/>
      <c r="L774" s="41"/>
      <c r="M774" s="41"/>
      <c r="Q774" s="42"/>
      <c r="R774" s="153"/>
      <c r="S774" s="153"/>
    </row>
    <row r="775" spans="9:19" x14ac:dyDescent="0.25">
      <c r="I775" s="41"/>
      <c r="J775" s="41"/>
      <c r="K775" s="41"/>
      <c r="L775" s="41"/>
      <c r="M775" s="41"/>
      <c r="Q775" s="42"/>
      <c r="R775" s="153"/>
      <c r="S775" s="153"/>
    </row>
    <row r="776" spans="9:19" x14ac:dyDescent="0.25">
      <c r="I776" s="41"/>
      <c r="J776" s="41"/>
      <c r="K776" s="41"/>
      <c r="L776" s="41"/>
      <c r="M776" s="41"/>
      <c r="Q776" s="42"/>
      <c r="R776" s="153"/>
      <c r="S776" s="153"/>
    </row>
    <row r="777" spans="9:19" x14ac:dyDescent="0.25">
      <c r="I777" s="41"/>
      <c r="J777" s="41"/>
      <c r="K777" s="41"/>
      <c r="L777" s="41"/>
      <c r="M777" s="41"/>
      <c r="Q777" s="42"/>
      <c r="R777" s="153"/>
      <c r="S777" s="153"/>
    </row>
    <row r="778" spans="9:19" x14ac:dyDescent="0.25">
      <c r="I778" s="41"/>
      <c r="J778" s="41"/>
      <c r="K778" s="41"/>
      <c r="L778" s="41"/>
      <c r="M778" s="41"/>
      <c r="Q778" s="42"/>
      <c r="R778" s="153"/>
      <c r="S778" s="153"/>
    </row>
    <row r="779" spans="9:19" x14ac:dyDescent="0.25">
      <c r="I779" s="41"/>
      <c r="J779" s="41"/>
      <c r="K779" s="41"/>
      <c r="L779" s="41"/>
      <c r="M779" s="41"/>
      <c r="Q779" s="42"/>
      <c r="R779" s="153"/>
      <c r="S779" s="153"/>
    </row>
    <row r="780" spans="9:19" x14ac:dyDescent="0.25">
      <c r="I780" s="41"/>
      <c r="J780" s="41"/>
      <c r="K780" s="41"/>
      <c r="L780" s="41"/>
      <c r="M780" s="41"/>
      <c r="Q780" s="42"/>
      <c r="R780" s="153"/>
      <c r="S780" s="153"/>
    </row>
    <row r="781" spans="9:19" x14ac:dyDescent="0.25">
      <c r="I781" s="41"/>
      <c r="J781" s="41"/>
      <c r="K781" s="41"/>
      <c r="L781" s="41"/>
      <c r="M781" s="41"/>
      <c r="Q781" s="42"/>
      <c r="R781" s="153"/>
      <c r="S781" s="153"/>
    </row>
    <row r="782" spans="9:19" x14ac:dyDescent="0.25">
      <c r="I782" s="41"/>
      <c r="J782" s="41"/>
      <c r="K782" s="41"/>
      <c r="L782" s="41"/>
      <c r="M782" s="41"/>
      <c r="Q782" s="42"/>
      <c r="R782" s="153"/>
      <c r="S782" s="153"/>
    </row>
    <row r="783" spans="9:19" x14ac:dyDescent="0.25">
      <c r="I783" s="41"/>
      <c r="J783" s="41"/>
      <c r="K783" s="41"/>
      <c r="L783" s="41"/>
      <c r="M783" s="41"/>
      <c r="Q783" s="42"/>
      <c r="R783" s="153"/>
      <c r="S783" s="153"/>
    </row>
    <row r="784" spans="9:19" x14ac:dyDescent="0.25">
      <c r="I784" s="41"/>
      <c r="J784" s="41"/>
      <c r="K784" s="41"/>
      <c r="L784" s="41"/>
      <c r="M784" s="41"/>
      <c r="Q784" s="42"/>
      <c r="R784" s="153"/>
      <c r="S784" s="153"/>
    </row>
    <row r="785" spans="9:19" x14ac:dyDescent="0.25">
      <c r="I785" s="41"/>
      <c r="J785" s="41"/>
      <c r="K785" s="41"/>
      <c r="L785" s="41"/>
      <c r="M785" s="41"/>
      <c r="Q785" s="42"/>
      <c r="R785" s="153"/>
      <c r="S785" s="153"/>
    </row>
    <row r="786" spans="9:19" x14ac:dyDescent="0.25">
      <c r="I786" s="41"/>
      <c r="J786" s="41"/>
      <c r="K786" s="41"/>
      <c r="L786" s="41"/>
      <c r="M786" s="41"/>
      <c r="Q786" s="42"/>
      <c r="R786" s="153"/>
      <c r="S786" s="153"/>
    </row>
    <row r="787" spans="9:19" x14ac:dyDescent="0.25">
      <c r="I787" s="41"/>
      <c r="J787" s="41"/>
      <c r="K787" s="41"/>
      <c r="L787" s="41"/>
      <c r="M787" s="41"/>
      <c r="Q787" s="42"/>
      <c r="R787" s="153"/>
      <c r="S787" s="153"/>
    </row>
    <row r="788" spans="9:19" x14ac:dyDescent="0.25">
      <c r="I788" s="41"/>
      <c r="J788" s="41"/>
      <c r="K788" s="41"/>
      <c r="L788" s="41"/>
      <c r="M788" s="41"/>
      <c r="Q788" s="42"/>
      <c r="R788" s="153"/>
      <c r="S788" s="153"/>
    </row>
    <row r="789" spans="9:19" x14ac:dyDescent="0.25">
      <c r="I789" s="41"/>
      <c r="J789" s="41"/>
      <c r="K789" s="41"/>
      <c r="L789" s="41"/>
      <c r="M789" s="41"/>
      <c r="Q789" s="42"/>
      <c r="R789" s="153"/>
      <c r="S789" s="153"/>
    </row>
    <row r="790" spans="9:19" x14ac:dyDescent="0.25">
      <c r="I790" s="41"/>
      <c r="J790" s="41"/>
      <c r="K790" s="41"/>
      <c r="L790" s="41"/>
      <c r="M790" s="41"/>
      <c r="Q790" s="42"/>
      <c r="R790" s="153"/>
      <c r="S790" s="153"/>
    </row>
    <row r="791" spans="9:19" x14ac:dyDescent="0.25">
      <c r="I791" s="41"/>
      <c r="J791" s="41"/>
      <c r="K791" s="41"/>
      <c r="L791" s="41"/>
      <c r="M791" s="41"/>
      <c r="Q791" s="42"/>
      <c r="R791" s="153"/>
      <c r="S791" s="153"/>
    </row>
    <row r="792" spans="9:19" x14ac:dyDescent="0.25">
      <c r="I792" s="41"/>
      <c r="J792" s="41"/>
      <c r="K792" s="41"/>
      <c r="L792" s="41"/>
      <c r="M792" s="41"/>
      <c r="Q792" s="42"/>
      <c r="R792" s="153"/>
      <c r="S792" s="153"/>
    </row>
    <row r="793" spans="9:19" x14ac:dyDescent="0.25">
      <c r="I793" s="41"/>
      <c r="J793" s="41"/>
      <c r="K793" s="41"/>
      <c r="L793" s="41"/>
      <c r="M793" s="41"/>
      <c r="Q793" s="42"/>
      <c r="R793" s="153"/>
      <c r="S793" s="153"/>
    </row>
    <row r="794" spans="9:19" x14ac:dyDescent="0.25">
      <c r="I794" s="41"/>
      <c r="J794" s="41"/>
      <c r="K794" s="41"/>
      <c r="L794" s="41"/>
      <c r="M794" s="41"/>
      <c r="Q794" s="42"/>
      <c r="R794" s="153"/>
      <c r="S794" s="153"/>
    </row>
    <row r="795" spans="9:19" x14ac:dyDescent="0.25">
      <c r="I795" s="41"/>
      <c r="J795" s="41"/>
      <c r="K795" s="41"/>
      <c r="L795" s="41"/>
      <c r="M795" s="41"/>
      <c r="Q795" s="42"/>
      <c r="R795" s="153"/>
      <c r="S795" s="153"/>
    </row>
    <row r="796" spans="9:19" x14ac:dyDescent="0.25">
      <c r="I796" s="41"/>
      <c r="J796" s="41"/>
      <c r="K796" s="41"/>
      <c r="L796" s="41"/>
      <c r="M796" s="41"/>
      <c r="Q796" s="42"/>
      <c r="R796" s="153"/>
      <c r="S796" s="153"/>
    </row>
    <row r="797" spans="9:19" x14ac:dyDescent="0.25">
      <c r="I797" s="41"/>
      <c r="J797" s="41"/>
      <c r="K797" s="41"/>
      <c r="L797" s="41"/>
      <c r="M797" s="41"/>
      <c r="Q797" s="42"/>
      <c r="R797" s="153"/>
      <c r="S797" s="153"/>
    </row>
    <row r="798" spans="9:19" x14ac:dyDescent="0.25">
      <c r="I798" s="41"/>
      <c r="J798" s="41"/>
      <c r="K798" s="41"/>
      <c r="L798" s="41"/>
      <c r="M798" s="41"/>
      <c r="Q798" s="42"/>
      <c r="R798" s="153"/>
      <c r="S798" s="153"/>
    </row>
    <row r="799" spans="9:19" x14ac:dyDescent="0.25">
      <c r="I799" s="41"/>
      <c r="J799" s="41"/>
      <c r="K799" s="41"/>
      <c r="L799" s="41"/>
      <c r="M799" s="41"/>
      <c r="Q799" s="42"/>
      <c r="R799" s="153"/>
      <c r="S799" s="153"/>
    </row>
    <row r="800" spans="9:19" x14ac:dyDescent="0.25">
      <c r="I800" s="41"/>
      <c r="J800" s="41"/>
      <c r="K800" s="41"/>
      <c r="L800" s="41"/>
      <c r="M800" s="41"/>
      <c r="Q800" s="42"/>
      <c r="R800" s="153"/>
      <c r="S800" s="153"/>
    </row>
    <row r="801" spans="9:19" x14ac:dyDescent="0.25">
      <c r="I801" s="41"/>
      <c r="J801" s="41"/>
      <c r="K801" s="41"/>
      <c r="L801" s="41"/>
      <c r="M801" s="41"/>
      <c r="Q801" s="42"/>
      <c r="R801" s="153"/>
      <c r="S801" s="153"/>
    </row>
    <row r="802" spans="9:19" x14ac:dyDescent="0.25">
      <c r="I802" s="41"/>
      <c r="J802" s="41"/>
      <c r="K802" s="41"/>
      <c r="L802" s="41"/>
      <c r="M802" s="41"/>
      <c r="Q802" s="42"/>
      <c r="R802" s="153"/>
      <c r="S802" s="153"/>
    </row>
    <row r="803" spans="9:19" x14ac:dyDescent="0.25">
      <c r="I803" s="41"/>
      <c r="J803" s="41"/>
      <c r="K803" s="41"/>
      <c r="L803" s="41"/>
      <c r="M803" s="41"/>
      <c r="Q803" s="42"/>
      <c r="R803" s="153"/>
      <c r="S803" s="153"/>
    </row>
    <row r="804" spans="9:19" x14ac:dyDescent="0.25">
      <c r="I804" s="41"/>
      <c r="J804" s="41"/>
      <c r="K804" s="41"/>
      <c r="L804" s="41"/>
      <c r="M804" s="41"/>
      <c r="Q804" s="42"/>
      <c r="R804" s="153"/>
      <c r="S804" s="153"/>
    </row>
    <row r="805" spans="9:19" x14ac:dyDescent="0.25">
      <c r="I805" s="41"/>
      <c r="J805" s="41"/>
      <c r="K805" s="41"/>
      <c r="L805" s="41"/>
      <c r="M805" s="41"/>
      <c r="Q805" s="42"/>
      <c r="R805" s="153"/>
      <c r="S805" s="153"/>
    </row>
    <row r="806" spans="9:19" x14ac:dyDescent="0.25">
      <c r="I806" s="41"/>
      <c r="J806" s="41"/>
      <c r="K806" s="41"/>
      <c r="L806" s="41"/>
      <c r="M806" s="41"/>
      <c r="Q806" s="42"/>
      <c r="R806" s="153"/>
      <c r="S806" s="153"/>
    </row>
    <row r="807" spans="9:19" x14ac:dyDescent="0.25">
      <c r="I807" s="41"/>
      <c r="J807" s="41"/>
      <c r="K807" s="41"/>
      <c r="L807" s="41"/>
      <c r="M807" s="41"/>
      <c r="Q807" s="42"/>
      <c r="R807" s="153"/>
      <c r="S807" s="153"/>
    </row>
    <row r="808" spans="9:19" x14ac:dyDescent="0.25">
      <c r="I808" s="41"/>
      <c r="J808" s="41"/>
      <c r="K808" s="41"/>
      <c r="L808" s="41"/>
      <c r="M808" s="41"/>
      <c r="Q808" s="42"/>
      <c r="R808" s="153"/>
      <c r="S808" s="153"/>
    </row>
    <row r="809" spans="9:19" x14ac:dyDescent="0.25">
      <c r="I809" s="41"/>
      <c r="J809" s="41"/>
      <c r="K809" s="41"/>
      <c r="L809" s="41"/>
      <c r="M809" s="41"/>
      <c r="Q809" s="42"/>
      <c r="R809" s="153"/>
      <c r="S809" s="153"/>
    </row>
    <row r="810" spans="9:19" x14ac:dyDescent="0.25">
      <c r="I810" s="41"/>
      <c r="J810" s="41"/>
      <c r="K810" s="41"/>
      <c r="L810" s="41"/>
      <c r="M810" s="41"/>
      <c r="Q810" s="42"/>
      <c r="R810" s="153"/>
      <c r="S810" s="153"/>
    </row>
    <row r="811" spans="9:19" x14ac:dyDescent="0.25">
      <c r="I811" s="41"/>
      <c r="J811" s="41"/>
      <c r="K811" s="41"/>
      <c r="L811" s="41"/>
      <c r="M811" s="41"/>
      <c r="Q811" s="42"/>
      <c r="R811" s="153"/>
      <c r="S811" s="153"/>
    </row>
    <row r="812" spans="9:19" x14ac:dyDescent="0.25">
      <c r="I812" s="41"/>
      <c r="J812" s="41"/>
      <c r="K812" s="41"/>
      <c r="L812" s="41"/>
      <c r="M812" s="41"/>
      <c r="Q812" s="42"/>
      <c r="R812" s="153"/>
      <c r="S812" s="153"/>
    </row>
    <row r="813" spans="9:19" x14ac:dyDescent="0.25">
      <c r="I813" s="41"/>
      <c r="J813" s="41"/>
      <c r="K813" s="41"/>
      <c r="L813" s="41"/>
      <c r="M813" s="41"/>
      <c r="Q813" s="42"/>
      <c r="R813" s="153"/>
      <c r="S813" s="153"/>
    </row>
    <row r="814" spans="9:19" x14ac:dyDescent="0.25">
      <c r="I814" s="41"/>
      <c r="J814" s="41"/>
      <c r="K814" s="41"/>
      <c r="L814" s="41"/>
      <c r="M814" s="41"/>
      <c r="Q814" s="42"/>
      <c r="R814" s="153"/>
      <c r="S814" s="153"/>
    </row>
    <row r="815" spans="9:19" x14ac:dyDescent="0.25">
      <c r="I815" s="41"/>
      <c r="J815" s="41"/>
      <c r="K815" s="41"/>
      <c r="L815" s="41"/>
      <c r="M815" s="41"/>
      <c r="Q815" s="42"/>
      <c r="R815" s="153"/>
      <c r="S815" s="153"/>
    </row>
    <row r="816" spans="9:19" x14ac:dyDescent="0.25">
      <c r="I816" s="41"/>
      <c r="J816" s="41"/>
      <c r="K816" s="41"/>
      <c r="L816" s="41"/>
      <c r="M816" s="41"/>
      <c r="Q816" s="42"/>
      <c r="R816" s="153"/>
      <c r="S816" s="153"/>
    </row>
    <row r="817" spans="9:19" x14ac:dyDescent="0.25">
      <c r="I817" s="41"/>
      <c r="J817" s="41"/>
      <c r="K817" s="41"/>
      <c r="L817" s="41"/>
      <c r="M817" s="41"/>
      <c r="Q817" s="42"/>
      <c r="R817" s="153"/>
      <c r="S817" s="153"/>
    </row>
    <row r="818" spans="9:19" x14ac:dyDescent="0.25">
      <c r="I818" s="41"/>
      <c r="J818" s="41"/>
      <c r="K818" s="41"/>
      <c r="L818" s="41"/>
      <c r="M818" s="41"/>
      <c r="Q818" s="42"/>
      <c r="R818" s="153"/>
      <c r="S818" s="153"/>
    </row>
    <row r="819" spans="9:19" x14ac:dyDescent="0.25">
      <c r="I819" s="41"/>
      <c r="J819" s="41"/>
      <c r="K819" s="41"/>
      <c r="L819" s="41"/>
      <c r="M819" s="41"/>
      <c r="Q819" s="42"/>
      <c r="R819" s="153"/>
      <c r="S819" s="153"/>
    </row>
    <row r="820" spans="9:19" x14ac:dyDescent="0.25">
      <c r="I820" s="41"/>
      <c r="J820" s="41"/>
      <c r="K820" s="41"/>
      <c r="L820" s="41"/>
      <c r="M820" s="41"/>
      <c r="Q820" s="42"/>
      <c r="R820" s="153"/>
      <c r="S820" s="153"/>
    </row>
    <row r="821" spans="9:19" x14ac:dyDescent="0.25">
      <c r="I821" s="41"/>
      <c r="J821" s="41"/>
      <c r="K821" s="41"/>
      <c r="L821" s="41"/>
      <c r="M821" s="41"/>
      <c r="Q821" s="42"/>
      <c r="R821" s="153"/>
      <c r="S821" s="153"/>
    </row>
    <row r="822" spans="9:19" x14ac:dyDescent="0.25">
      <c r="I822" s="41"/>
      <c r="J822" s="41"/>
      <c r="K822" s="41"/>
      <c r="L822" s="41"/>
      <c r="M822" s="41"/>
      <c r="Q822" s="42"/>
      <c r="R822" s="153"/>
      <c r="S822" s="153"/>
    </row>
    <row r="823" spans="9:19" x14ac:dyDescent="0.25">
      <c r="I823" s="41"/>
      <c r="J823" s="41"/>
      <c r="K823" s="41"/>
      <c r="L823" s="41"/>
      <c r="M823" s="41"/>
      <c r="Q823" s="42"/>
      <c r="R823" s="153"/>
      <c r="S823" s="153"/>
    </row>
    <row r="824" spans="9:19" x14ac:dyDescent="0.25">
      <c r="I824" s="41"/>
      <c r="J824" s="41"/>
      <c r="K824" s="41"/>
      <c r="L824" s="41"/>
      <c r="M824" s="41"/>
      <c r="Q824" s="42"/>
      <c r="R824" s="153"/>
      <c r="S824" s="153"/>
    </row>
    <row r="825" spans="9:19" x14ac:dyDescent="0.25">
      <c r="I825" s="41"/>
      <c r="J825" s="41"/>
      <c r="K825" s="41"/>
      <c r="L825" s="41"/>
      <c r="M825" s="41"/>
      <c r="Q825" s="42"/>
      <c r="R825" s="153"/>
      <c r="S825" s="153"/>
    </row>
    <row r="826" spans="9:19" x14ac:dyDescent="0.25">
      <c r="I826" s="41"/>
      <c r="J826" s="41"/>
      <c r="K826" s="41"/>
      <c r="L826" s="41"/>
      <c r="M826" s="41"/>
      <c r="Q826" s="42"/>
      <c r="R826" s="153"/>
      <c r="S826" s="153"/>
    </row>
    <row r="827" spans="9:19" x14ac:dyDescent="0.25">
      <c r="I827" s="41"/>
      <c r="J827" s="41"/>
      <c r="K827" s="41"/>
      <c r="L827" s="41"/>
      <c r="M827" s="41"/>
      <c r="Q827" s="42"/>
      <c r="R827" s="153"/>
      <c r="S827" s="153"/>
    </row>
    <row r="828" spans="9:19" x14ac:dyDescent="0.25">
      <c r="I828" s="41"/>
      <c r="J828" s="41"/>
      <c r="K828" s="41"/>
      <c r="L828" s="41"/>
      <c r="M828" s="41"/>
      <c r="Q828" s="42"/>
      <c r="R828" s="153"/>
      <c r="S828" s="153"/>
    </row>
    <row r="829" spans="9:19" x14ac:dyDescent="0.25">
      <c r="I829" s="41"/>
      <c r="J829" s="41"/>
      <c r="K829" s="41"/>
      <c r="L829" s="41"/>
      <c r="M829" s="41"/>
      <c r="Q829" s="42"/>
      <c r="R829" s="153"/>
      <c r="S829" s="153"/>
    </row>
    <row r="830" spans="9:19" x14ac:dyDescent="0.25">
      <c r="I830" s="41"/>
      <c r="J830" s="41"/>
      <c r="K830" s="41"/>
      <c r="L830" s="41"/>
      <c r="M830" s="41"/>
      <c r="Q830" s="42"/>
      <c r="R830" s="153"/>
      <c r="S830" s="153"/>
    </row>
    <row r="831" spans="9:19" x14ac:dyDescent="0.25">
      <c r="I831" s="41"/>
      <c r="J831" s="41"/>
      <c r="K831" s="41"/>
      <c r="L831" s="41"/>
      <c r="M831" s="41"/>
      <c r="Q831" s="42"/>
      <c r="R831" s="153"/>
      <c r="S831" s="153"/>
    </row>
    <row r="832" spans="9:19" x14ac:dyDescent="0.25">
      <c r="I832" s="41"/>
      <c r="J832" s="41"/>
      <c r="K832" s="41"/>
      <c r="L832" s="41"/>
      <c r="M832" s="41"/>
      <c r="Q832" s="42"/>
      <c r="R832" s="153"/>
      <c r="S832" s="153"/>
    </row>
    <row r="833" spans="9:19" x14ac:dyDescent="0.25">
      <c r="I833" s="41"/>
      <c r="J833" s="41"/>
      <c r="K833" s="41"/>
      <c r="L833" s="41"/>
      <c r="M833" s="41"/>
      <c r="Q833" s="42"/>
      <c r="R833" s="153"/>
      <c r="S833" s="153"/>
    </row>
    <row r="834" spans="9:19" x14ac:dyDescent="0.25">
      <c r="I834" s="41"/>
      <c r="J834" s="41"/>
      <c r="K834" s="41"/>
      <c r="L834" s="41"/>
      <c r="M834" s="41"/>
      <c r="Q834" s="42"/>
      <c r="R834" s="153"/>
      <c r="S834" s="153"/>
    </row>
    <row r="835" spans="9:19" x14ac:dyDescent="0.25">
      <c r="I835" s="41"/>
      <c r="J835" s="41"/>
      <c r="K835" s="41"/>
      <c r="L835" s="41"/>
      <c r="M835" s="41"/>
      <c r="Q835" s="42"/>
      <c r="R835" s="153"/>
      <c r="S835" s="153"/>
    </row>
    <row r="836" spans="9:19" x14ac:dyDescent="0.25">
      <c r="I836" s="41"/>
      <c r="J836" s="41"/>
      <c r="K836" s="41"/>
      <c r="L836" s="41"/>
      <c r="M836" s="41"/>
      <c r="Q836" s="42"/>
      <c r="R836" s="153"/>
      <c r="S836" s="153"/>
    </row>
    <row r="837" spans="9:19" x14ac:dyDescent="0.25">
      <c r="I837" s="41"/>
      <c r="J837" s="41"/>
      <c r="K837" s="41"/>
      <c r="L837" s="41"/>
      <c r="M837" s="41"/>
      <c r="Q837" s="42"/>
      <c r="R837" s="153"/>
      <c r="S837" s="153"/>
    </row>
    <row r="838" spans="9:19" x14ac:dyDescent="0.25">
      <c r="I838" s="41"/>
      <c r="J838" s="41"/>
      <c r="K838" s="41"/>
      <c r="L838" s="41"/>
      <c r="M838" s="41"/>
      <c r="Q838" s="42"/>
      <c r="R838" s="153"/>
      <c r="S838" s="153"/>
    </row>
    <row r="839" spans="9:19" x14ac:dyDescent="0.25">
      <c r="I839" s="41"/>
      <c r="J839" s="41"/>
      <c r="K839" s="41"/>
      <c r="L839" s="41"/>
      <c r="M839" s="41"/>
      <c r="Q839" s="42"/>
      <c r="R839" s="153"/>
      <c r="S839" s="153"/>
    </row>
    <row r="840" spans="9:19" x14ac:dyDescent="0.25">
      <c r="I840" s="41"/>
      <c r="J840" s="41"/>
      <c r="K840" s="41"/>
      <c r="L840" s="41"/>
      <c r="M840" s="41"/>
      <c r="Q840" s="42"/>
      <c r="R840" s="153"/>
      <c r="S840" s="153"/>
    </row>
    <row r="841" spans="9:19" x14ac:dyDescent="0.25">
      <c r="I841" s="41"/>
      <c r="J841" s="41"/>
      <c r="K841" s="41"/>
      <c r="L841" s="41"/>
      <c r="M841" s="41"/>
      <c r="Q841" s="42"/>
      <c r="R841" s="153"/>
      <c r="S841" s="153"/>
    </row>
    <row r="842" spans="9:19" x14ac:dyDescent="0.25">
      <c r="I842" s="41"/>
      <c r="J842" s="41"/>
      <c r="K842" s="41"/>
      <c r="L842" s="41"/>
      <c r="M842" s="41"/>
      <c r="Q842" s="42"/>
      <c r="R842" s="153"/>
      <c r="S842" s="153"/>
    </row>
    <row r="843" spans="9:19" x14ac:dyDescent="0.25">
      <c r="I843" s="41"/>
      <c r="J843" s="41"/>
      <c r="K843" s="41"/>
      <c r="L843" s="41"/>
      <c r="M843" s="41"/>
      <c r="Q843" s="42"/>
      <c r="R843" s="153"/>
      <c r="S843" s="153"/>
    </row>
    <row r="844" spans="9:19" x14ac:dyDescent="0.25">
      <c r="I844" s="41"/>
      <c r="J844" s="41"/>
      <c r="K844" s="41"/>
      <c r="L844" s="41"/>
      <c r="M844" s="41"/>
      <c r="Q844" s="42"/>
      <c r="R844" s="153"/>
      <c r="S844" s="153"/>
    </row>
    <row r="845" spans="9:19" x14ac:dyDescent="0.25">
      <c r="I845" s="41"/>
      <c r="J845" s="41"/>
      <c r="K845" s="41"/>
      <c r="L845" s="41"/>
      <c r="M845" s="41"/>
      <c r="Q845" s="42"/>
      <c r="R845" s="153"/>
      <c r="S845" s="153"/>
    </row>
    <row r="846" spans="9:19" x14ac:dyDescent="0.25">
      <c r="I846" s="41"/>
      <c r="J846" s="41"/>
      <c r="K846" s="41"/>
      <c r="L846" s="41"/>
      <c r="M846" s="41"/>
      <c r="Q846" s="42"/>
      <c r="R846" s="153"/>
      <c r="S846" s="153"/>
    </row>
    <row r="847" spans="9:19" x14ac:dyDescent="0.25">
      <c r="I847" s="41"/>
      <c r="J847" s="41"/>
      <c r="K847" s="41"/>
      <c r="L847" s="41"/>
      <c r="M847" s="41"/>
      <c r="Q847" s="42"/>
      <c r="R847" s="153"/>
      <c r="S847" s="153"/>
    </row>
    <row r="848" spans="9:19" x14ac:dyDescent="0.25">
      <c r="I848" s="41"/>
      <c r="J848" s="41"/>
      <c r="K848" s="41"/>
      <c r="L848" s="41"/>
      <c r="M848" s="41"/>
      <c r="Q848" s="42"/>
      <c r="R848" s="153"/>
      <c r="S848" s="153"/>
    </row>
    <row r="849" spans="9:19" x14ac:dyDescent="0.25">
      <c r="I849" s="41"/>
      <c r="J849" s="41"/>
      <c r="K849" s="41"/>
      <c r="L849" s="41"/>
      <c r="M849" s="41"/>
      <c r="Q849" s="42"/>
      <c r="R849" s="153"/>
      <c r="S849" s="153"/>
    </row>
    <row r="850" spans="9:19" x14ac:dyDescent="0.25">
      <c r="I850" s="41"/>
      <c r="J850" s="41"/>
      <c r="K850" s="41"/>
      <c r="L850" s="41"/>
      <c r="M850" s="41"/>
      <c r="Q850" s="42"/>
      <c r="R850" s="153"/>
      <c r="S850" s="153"/>
    </row>
    <row r="851" spans="9:19" x14ac:dyDescent="0.25">
      <c r="I851" s="41"/>
      <c r="J851" s="41"/>
      <c r="K851" s="41"/>
      <c r="L851" s="41"/>
      <c r="M851" s="41"/>
      <c r="Q851" s="42"/>
      <c r="R851" s="153"/>
      <c r="S851" s="153"/>
    </row>
    <row r="852" spans="9:19" x14ac:dyDescent="0.25">
      <c r="I852" s="41"/>
      <c r="J852" s="41"/>
      <c r="K852" s="41"/>
      <c r="L852" s="41"/>
      <c r="M852" s="41"/>
      <c r="Q852" s="42"/>
      <c r="R852" s="153"/>
      <c r="S852" s="153"/>
    </row>
    <row r="853" spans="9:19" x14ac:dyDescent="0.25">
      <c r="I853" s="41"/>
      <c r="J853" s="41"/>
      <c r="K853" s="41"/>
      <c r="L853" s="41"/>
      <c r="M853" s="41"/>
      <c r="Q853" s="42"/>
      <c r="R853" s="153"/>
      <c r="S853" s="153"/>
    </row>
    <row r="854" spans="9:19" x14ac:dyDescent="0.25">
      <c r="I854" s="41"/>
      <c r="J854" s="41"/>
      <c r="K854" s="41"/>
      <c r="L854" s="41"/>
      <c r="M854" s="41"/>
      <c r="Q854" s="42"/>
      <c r="R854" s="153"/>
      <c r="S854" s="153"/>
    </row>
    <row r="855" spans="9:19" x14ac:dyDescent="0.25">
      <c r="I855" s="41"/>
      <c r="J855" s="41"/>
      <c r="K855" s="41"/>
      <c r="L855" s="41"/>
      <c r="M855" s="41"/>
      <c r="Q855" s="42"/>
      <c r="R855" s="153"/>
      <c r="S855" s="153"/>
    </row>
    <row r="856" spans="9:19" x14ac:dyDescent="0.25">
      <c r="I856" s="41"/>
      <c r="J856" s="41"/>
      <c r="K856" s="41"/>
      <c r="L856" s="41"/>
      <c r="M856" s="41"/>
      <c r="Q856" s="42"/>
      <c r="R856" s="153"/>
      <c r="S856" s="153"/>
    </row>
    <row r="857" spans="9:19" x14ac:dyDescent="0.25">
      <c r="I857" s="41"/>
      <c r="J857" s="41"/>
      <c r="K857" s="41"/>
      <c r="L857" s="41"/>
      <c r="M857" s="41"/>
      <c r="Q857" s="42"/>
      <c r="R857" s="153"/>
      <c r="S857" s="153"/>
    </row>
    <row r="858" spans="9:19" x14ac:dyDescent="0.25">
      <c r="I858" s="41"/>
      <c r="J858" s="41"/>
      <c r="K858" s="41"/>
      <c r="L858" s="41"/>
      <c r="M858" s="41"/>
      <c r="Q858" s="42"/>
      <c r="R858" s="153"/>
      <c r="S858" s="153"/>
    </row>
    <row r="859" spans="9:19" x14ac:dyDescent="0.25">
      <c r="I859" s="41"/>
      <c r="J859" s="41"/>
      <c r="K859" s="41"/>
      <c r="L859" s="41"/>
      <c r="M859" s="41"/>
      <c r="Q859" s="42"/>
      <c r="R859" s="153"/>
      <c r="S859" s="153"/>
    </row>
    <row r="860" spans="9:19" x14ac:dyDescent="0.25">
      <c r="I860" s="41"/>
      <c r="J860" s="41"/>
      <c r="K860" s="41"/>
      <c r="L860" s="41"/>
      <c r="M860" s="41"/>
      <c r="Q860" s="42"/>
      <c r="R860" s="153"/>
      <c r="S860" s="153"/>
    </row>
    <row r="861" spans="9:19" x14ac:dyDescent="0.25">
      <c r="I861" s="41"/>
      <c r="J861" s="41"/>
      <c r="K861" s="41"/>
      <c r="L861" s="41"/>
      <c r="M861" s="41"/>
      <c r="Q861" s="42"/>
      <c r="R861" s="153"/>
      <c r="S861" s="153"/>
    </row>
    <row r="862" spans="9:19" x14ac:dyDescent="0.25">
      <c r="I862" s="41"/>
      <c r="J862" s="41"/>
      <c r="K862" s="41"/>
      <c r="L862" s="41"/>
      <c r="M862" s="41"/>
      <c r="Q862" s="42"/>
      <c r="R862" s="153"/>
      <c r="S862" s="153"/>
    </row>
    <row r="863" spans="9:19" x14ac:dyDescent="0.25">
      <c r="I863" s="41"/>
      <c r="J863" s="41"/>
      <c r="K863" s="41"/>
      <c r="L863" s="41"/>
      <c r="M863" s="41"/>
      <c r="Q863" s="42"/>
      <c r="R863" s="153"/>
      <c r="S863" s="153"/>
    </row>
    <row r="864" spans="9:19" x14ac:dyDescent="0.25">
      <c r="I864" s="41"/>
      <c r="J864" s="41"/>
      <c r="K864" s="41"/>
      <c r="L864" s="41"/>
      <c r="M864" s="41"/>
      <c r="Q864" s="42"/>
      <c r="R864" s="153"/>
      <c r="S864" s="153"/>
    </row>
    <row r="865" spans="9:19" x14ac:dyDescent="0.25">
      <c r="I865" s="41"/>
      <c r="J865" s="41"/>
      <c r="K865" s="41"/>
      <c r="L865" s="41"/>
      <c r="M865" s="41"/>
      <c r="Q865" s="42"/>
      <c r="R865" s="153"/>
      <c r="S865" s="153"/>
    </row>
    <row r="866" spans="9:19" x14ac:dyDescent="0.25">
      <c r="I866" s="41"/>
      <c r="J866" s="41"/>
      <c r="K866" s="41"/>
      <c r="L866" s="41"/>
      <c r="M866" s="41"/>
      <c r="Q866" s="42"/>
      <c r="R866" s="153"/>
      <c r="S866" s="153"/>
    </row>
    <row r="867" spans="9:19" x14ac:dyDescent="0.25">
      <c r="I867" s="41"/>
      <c r="J867" s="41"/>
      <c r="K867" s="41"/>
      <c r="L867" s="41"/>
      <c r="M867" s="41"/>
      <c r="Q867" s="42"/>
      <c r="R867" s="153"/>
      <c r="S867" s="153"/>
    </row>
    <row r="868" spans="9:19" x14ac:dyDescent="0.25">
      <c r="I868" s="41"/>
      <c r="J868" s="41"/>
      <c r="K868" s="41"/>
      <c r="L868" s="41"/>
      <c r="M868" s="41"/>
      <c r="Q868" s="42"/>
      <c r="R868" s="153"/>
      <c r="S868" s="153"/>
    </row>
    <row r="869" spans="9:19" x14ac:dyDescent="0.25">
      <c r="I869" s="41"/>
      <c r="J869" s="41"/>
      <c r="K869" s="41"/>
      <c r="L869" s="41"/>
      <c r="M869" s="41"/>
      <c r="Q869" s="42"/>
      <c r="R869" s="153"/>
      <c r="S869" s="153"/>
    </row>
    <row r="870" spans="9:19" x14ac:dyDescent="0.25">
      <c r="I870" s="41"/>
      <c r="J870" s="41"/>
      <c r="K870" s="41"/>
      <c r="L870" s="41"/>
      <c r="M870" s="41"/>
      <c r="Q870" s="42"/>
      <c r="R870" s="153"/>
      <c r="S870" s="153"/>
    </row>
    <row r="871" spans="9:19" x14ac:dyDescent="0.25">
      <c r="I871" s="41"/>
      <c r="J871" s="41"/>
      <c r="K871" s="41"/>
      <c r="L871" s="41"/>
      <c r="M871" s="41"/>
      <c r="Q871" s="42"/>
      <c r="R871" s="153"/>
      <c r="S871" s="153"/>
    </row>
    <row r="872" spans="9:19" x14ac:dyDescent="0.25">
      <c r="I872" s="41"/>
      <c r="J872" s="41"/>
      <c r="K872" s="41"/>
      <c r="L872" s="41"/>
      <c r="M872" s="41"/>
      <c r="Q872" s="42"/>
      <c r="R872" s="153"/>
      <c r="S872" s="153"/>
    </row>
    <row r="873" spans="9:19" x14ac:dyDescent="0.25">
      <c r="I873" s="41"/>
      <c r="J873" s="41"/>
      <c r="K873" s="41"/>
      <c r="L873" s="41"/>
      <c r="M873" s="41"/>
      <c r="Q873" s="42"/>
      <c r="R873" s="153"/>
      <c r="S873" s="153"/>
    </row>
    <row r="874" spans="9:19" x14ac:dyDescent="0.25">
      <c r="I874" s="41"/>
      <c r="J874" s="41"/>
      <c r="K874" s="41"/>
      <c r="L874" s="41"/>
      <c r="M874" s="41"/>
      <c r="Q874" s="42"/>
      <c r="R874" s="153"/>
      <c r="S874" s="153"/>
    </row>
    <row r="875" spans="9:19" x14ac:dyDescent="0.25">
      <c r="I875" s="41"/>
      <c r="J875" s="41"/>
      <c r="K875" s="41"/>
      <c r="L875" s="41"/>
      <c r="M875" s="41"/>
      <c r="Q875" s="42"/>
      <c r="R875" s="153"/>
      <c r="S875" s="153"/>
    </row>
    <row r="876" spans="9:19" x14ac:dyDescent="0.25">
      <c r="I876" s="41"/>
      <c r="J876" s="41"/>
      <c r="K876" s="41"/>
      <c r="L876" s="41"/>
      <c r="M876" s="41"/>
      <c r="Q876" s="42"/>
      <c r="R876" s="153"/>
      <c r="S876" s="153"/>
    </row>
    <row r="877" spans="9:19" x14ac:dyDescent="0.25">
      <c r="I877" s="41"/>
      <c r="J877" s="41"/>
      <c r="K877" s="41"/>
      <c r="L877" s="41"/>
      <c r="M877" s="41"/>
      <c r="Q877" s="42"/>
      <c r="R877" s="153"/>
      <c r="S877" s="153"/>
    </row>
    <row r="878" spans="9:19" x14ac:dyDescent="0.25">
      <c r="I878" s="41"/>
      <c r="J878" s="41"/>
      <c r="K878" s="41"/>
      <c r="L878" s="41"/>
      <c r="M878" s="41"/>
      <c r="Q878" s="42"/>
      <c r="R878" s="153"/>
      <c r="S878" s="153"/>
    </row>
    <row r="879" spans="9:19" x14ac:dyDescent="0.25">
      <c r="I879" s="41"/>
      <c r="J879" s="41"/>
      <c r="K879" s="41"/>
      <c r="L879" s="41"/>
      <c r="M879" s="41"/>
      <c r="Q879" s="42"/>
      <c r="R879" s="153"/>
      <c r="S879" s="153"/>
    </row>
    <row r="880" spans="9:19" x14ac:dyDescent="0.25">
      <c r="I880" s="41"/>
      <c r="J880" s="41"/>
      <c r="K880" s="41"/>
      <c r="L880" s="41"/>
      <c r="M880" s="41"/>
      <c r="Q880" s="42"/>
      <c r="R880" s="153"/>
      <c r="S880" s="153"/>
    </row>
    <row r="881" spans="9:19" x14ac:dyDescent="0.25">
      <c r="I881" s="41"/>
      <c r="J881" s="41"/>
      <c r="K881" s="41"/>
      <c r="L881" s="41"/>
      <c r="M881" s="41"/>
      <c r="Q881" s="42"/>
      <c r="R881" s="153"/>
      <c r="S881" s="153"/>
    </row>
    <row r="882" spans="9:19" x14ac:dyDescent="0.25">
      <c r="I882" s="41"/>
      <c r="J882" s="41"/>
      <c r="K882" s="41"/>
      <c r="L882" s="41"/>
      <c r="M882" s="41"/>
      <c r="Q882" s="42"/>
      <c r="R882" s="153"/>
      <c r="S882" s="153"/>
    </row>
    <row r="883" spans="9:19" x14ac:dyDescent="0.25">
      <c r="I883" s="41"/>
      <c r="J883" s="41"/>
      <c r="K883" s="41"/>
      <c r="L883" s="41"/>
      <c r="M883" s="41"/>
      <c r="Q883" s="42"/>
      <c r="R883" s="153"/>
      <c r="S883" s="153"/>
    </row>
    <row r="884" spans="9:19" x14ac:dyDescent="0.25">
      <c r="I884" s="41"/>
      <c r="J884" s="41"/>
      <c r="K884" s="41"/>
      <c r="L884" s="41"/>
      <c r="M884" s="41"/>
      <c r="Q884" s="42"/>
      <c r="R884" s="153"/>
      <c r="S884" s="153"/>
    </row>
    <row r="885" spans="9:19" x14ac:dyDescent="0.25">
      <c r="I885" s="41"/>
      <c r="J885" s="41"/>
      <c r="K885" s="41"/>
      <c r="L885" s="41"/>
      <c r="M885" s="41"/>
      <c r="Q885" s="42"/>
      <c r="R885" s="153"/>
      <c r="S885" s="153"/>
    </row>
    <row r="886" spans="9:19" x14ac:dyDescent="0.25">
      <c r="I886" s="41"/>
      <c r="J886" s="41"/>
      <c r="K886" s="41"/>
      <c r="L886" s="41"/>
      <c r="M886" s="41"/>
      <c r="Q886" s="42"/>
      <c r="R886" s="153"/>
      <c r="S886" s="153"/>
    </row>
    <row r="887" spans="9:19" x14ac:dyDescent="0.25">
      <c r="I887" s="41"/>
      <c r="J887" s="41"/>
      <c r="K887" s="41"/>
      <c r="L887" s="41"/>
      <c r="M887" s="41"/>
      <c r="Q887" s="42"/>
      <c r="R887" s="153"/>
      <c r="S887" s="153"/>
    </row>
    <row r="888" spans="9:19" x14ac:dyDescent="0.25">
      <c r="I888" s="41"/>
      <c r="J888" s="41"/>
      <c r="K888" s="41"/>
      <c r="L888" s="41"/>
      <c r="M888" s="41"/>
      <c r="Q888" s="42"/>
      <c r="R888" s="153"/>
      <c r="S888" s="153"/>
    </row>
    <row r="889" spans="9:19" x14ac:dyDescent="0.25">
      <c r="I889" s="41"/>
      <c r="J889" s="41"/>
      <c r="K889" s="41"/>
      <c r="L889" s="41"/>
      <c r="M889" s="41"/>
      <c r="Q889" s="42"/>
      <c r="R889" s="153"/>
      <c r="S889" s="153"/>
    </row>
    <row r="890" spans="9:19" x14ac:dyDescent="0.25">
      <c r="I890" s="41"/>
      <c r="J890" s="41"/>
      <c r="K890" s="41"/>
      <c r="L890" s="41"/>
      <c r="M890" s="41"/>
      <c r="Q890" s="42"/>
      <c r="R890" s="153"/>
      <c r="S890" s="153"/>
    </row>
    <row r="891" spans="9:19" x14ac:dyDescent="0.25">
      <c r="I891" s="41"/>
      <c r="J891" s="41"/>
      <c r="K891" s="41"/>
      <c r="L891" s="41"/>
      <c r="M891" s="41"/>
      <c r="Q891" s="42"/>
      <c r="R891" s="153"/>
      <c r="S891" s="153"/>
    </row>
    <row r="892" spans="9:19" x14ac:dyDescent="0.25">
      <c r="I892" s="41"/>
      <c r="J892" s="41"/>
      <c r="K892" s="41"/>
      <c r="L892" s="41"/>
      <c r="M892" s="41"/>
      <c r="Q892" s="42"/>
      <c r="R892" s="153"/>
      <c r="S892" s="153"/>
    </row>
    <row r="893" spans="9:19" x14ac:dyDescent="0.25">
      <c r="I893" s="41"/>
      <c r="J893" s="41"/>
      <c r="K893" s="41"/>
      <c r="L893" s="41"/>
      <c r="M893" s="41"/>
      <c r="Q893" s="42"/>
      <c r="R893" s="153"/>
      <c r="S893" s="153"/>
    </row>
    <row r="894" spans="9:19" x14ac:dyDescent="0.25">
      <c r="I894" s="41"/>
      <c r="J894" s="41"/>
      <c r="K894" s="41"/>
      <c r="L894" s="41"/>
      <c r="M894" s="41"/>
      <c r="Q894" s="42"/>
      <c r="R894" s="153"/>
      <c r="S894" s="153"/>
    </row>
    <row r="895" spans="9:19" x14ac:dyDescent="0.25">
      <c r="I895" s="41"/>
      <c r="J895" s="41"/>
      <c r="K895" s="41"/>
      <c r="L895" s="41"/>
      <c r="M895" s="41"/>
      <c r="Q895" s="42"/>
      <c r="R895" s="153"/>
      <c r="S895" s="153"/>
    </row>
    <row r="896" spans="9:19" x14ac:dyDescent="0.25">
      <c r="I896" s="41"/>
      <c r="J896" s="41"/>
      <c r="K896" s="41"/>
      <c r="L896" s="41"/>
      <c r="M896" s="41"/>
      <c r="Q896" s="42"/>
      <c r="R896" s="153"/>
      <c r="S896" s="153"/>
    </row>
    <row r="897" spans="9:19" x14ac:dyDescent="0.25">
      <c r="I897" s="41"/>
      <c r="J897" s="41"/>
      <c r="K897" s="41"/>
      <c r="L897" s="41"/>
      <c r="M897" s="41"/>
      <c r="Q897" s="42"/>
      <c r="R897" s="153"/>
      <c r="S897" s="153"/>
    </row>
    <row r="898" spans="9:19" x14ac:dyDescent="0.25">
      <c r="I898" s="41"/>
      <c r="J898" s="41"/>
      <c r="K898" s="41"/>
      <c r="L898" s="41"/>
      <c r="M898" s="41"/>
      <c r="Q898" s="42"/>
      <c r="R898" s="153"/>
      <c r="S898" s="153"/>
    </row>
    <row r="899" spans="9:19" x14ac:dyDescent="0.25">
      <c r="I899" s="41"/>
      <c r="J899" s="41"/>
      <c r="K899" s="41"/>
      <c r="L899" s="41"/>
      <c r="M899" s="41"/>
      <c r="Q899" s="42"/>
      <c r="R899" s="153"/>
      <c r="S899" s="153"/>
    </row>
    <row r="900" spans="9:19" x14ac:dyDescent="0.25">
      <c r="I900" s="41"/>
      <c r="J900" s="41"/>
      <c r="K900" s="41"/>
      <c r="L900" s="41"/>
      <c r="M900" s="41"/>
      <c r="Q900" s="42"/>
      <c r="R900" s="153"/>
      <c r="S900" s="153"/>
    </row>
    <row r="901" spans="9:19" x14ac:dyDescent="0.25">
      <c r="I901" s="41"/>
      <c r="J901" s="41"/>
      <c r="K901" s="41"/>
      <c r="L901" s="41"/>
      <c r="M901" s="41"/>
      <c r="Q901" s="42"/>
      <c r="R901" s="153"/>
      <c r="S901" s="153"/>
    </row>
    <row r="902" spans="9:19" x14ac:dyDescent="0.25">
      <c r="I902" s="41"/>
      <c r="J902" s="41"/>
      <c r="K902" s="41"/>
      <c r="L902" s="41"/>
      <c r="M902" s="41"/>
      <c r="Q902" s="42"/>
      <c r="R902" s="153"/>
      <c r="S902" s="153"/>
    </row>
    <row r="903" spans="9:19" x14ac:dyDescent="0.25">
      <c r="I903" s="41"/>
      <c r="J903" s="41"/>
      <c r="K903" s="41"/>
      <c r="L903" s="41"/>
      <c r="M903" s="41"/>
      <c r="Q903" s="42"/>
      <c r="R903" s="153"/>
      <c r="S903" s="153"/>
    </row>
    <row r="904" spans="9:19" x14ac:dyDescent="0.25">
      <c r="I904" s="41"/>
      <c r="J904" s="41"/>
      <c r="K904" s="41"/>
      <c r="L904" s="41"/>
      <c r="M904" s="41"/>
      <c r="Q904" s="42"/>
      <c r="R904" s="153"/>
      <c r="S904" s="153"/>
    </row>
    <row r="905" spans="9:19" x14ac:dyDescent="0.25">
      <c r="I905" s="41"/>
      <c r="J905" s="41"/>
      <c r="K905" s="41"/>
      <c r="L905" s="41"/>
      <c r="M905" s="41"/>
      <c r="Q905" s="42"/>
      <c r="R905" s="153"/>
      <c r="S905" s="153"/>
    </row>
    <row r="906" spans="9:19" x14ac:dyDescent="0.25">
      <c r="I906" s="41"/>
      <c r="J906" s="41"/>
      <c r="K906" s="41"/>
      <c r="L906" s="41"/>
      <c r="M906" s="41"/>
      <c r="Q906" s="42"/>
      <c r="R906" s="153"/>
      <c r="S906" s="153"/>
    </row>
    <row r="907" spans="9:19" x14ac:dyDescent="0.25">
      <c r="I907" s="41"/>
      <c r="J907" s="41"/>
      <c r="K907" s="41"/>
      <c r="L907" s="41"/>
      <c r="M907" s="41"/>
      <c r="Q907" s="42"/>
      <c r="R907" s="153"/>
      <c r="S907" s="153"/>
    </row>
    <row r="908" spans="9:19" x14ac:dyDescent="0.25">
      <c r="I908" s="41"/>
      <c r="J908" s="41"/>
      <c r="K908" s="41"/>
      <c r="L908" s="41"/>
      <c r="M908" s="41"/>
      <c r="Q908" s="42"/>
      <c r="R908" s="153"/>
      <c r="S908" s="153"/>
    </row>
    <row r="909" spans="9:19" x14ac:dyDescent="0.25">
      <c r="I909" s="41"/>
      <c r="J909" s="41"/>
      <c r="K909" s="41"/>
      <c r="L909" s="41"/>
      <c r="M909" s="41"/>
      <c r="Q909" s="42"/>
      <c r="R909" s="153"/>
      <c r="S909" s="153"/>
    </row>
    <row r="910" spans="9:19" x14ac:dyDescent="0.25">
      <c r="I910" s="41"/>
      <c r="J910" s="41"/>
      <c r="K910" s="41"/>
      <c r="L910" s="41"/>
      <c r="M910" s="41"/>
      <c r="Q910" s="42"/>
      <c r="R910" s="153"/>
      <c r="S910" s="153"/>
    </row>
    <row r="911" spans="9:19" x14ac:dyDescent="0.25">
      <c r="I911" s="41"/>
      <c r="J911" s="41"/>
      <c r="K911" s="41"/>
      <c r="L911" s="41"/>
      <c r="M911" s="41"/>
      <c r="Q911" s="42"/>
      <c r="R911" s="153"/>
      <c r="S911" s="153"/>
    </row>
    <row r="912" spans="9:19" x14ac:dyDescent="0.25">
      <c r="I912" s="41"/>
      <c r="J912" s="41"/>
      <c r="K912" s="41"/>
      <c r="L912" s="41"/>
      <c r="M912" s="41"/>
      <c r="Q912" s="42"/>
      <c r="R912" s="153"/>
      <c r="S912" s="153"/>
    </row>
    <row r="913" spans="9:19" x14ac:dyDescent="0.25">
      <c r="I913" s="41"/>
      <c r="J913" s="41"/>
      <c r="K913" s="41"/>
      <c r="L913" s="41"/>
      <c r="M913" s="41"/>
      <c r="Q913" s="42"/>
      <c r="R913" s="153"/>
      <c r="S913" s="153"/>
    </row>
    <row r="914" spans="9:19" x14ac:dyDescent="0.25">
      <c r="I914" s="41"/>
      <c r="J914" s="41"/>
      <c r="K914" s="41"/>
      <c r="L914" s="41"/>
      <c r="M914" s="41"/>
      <c r="Q914" s="42"/>
      <c r="R914" s="153"/>
      <c r="S914" s="153"/>
    </row>
    <row r="915" spans="9:19" x14ac:dyDescent="0.25">
      <c r="I915" s="41"/>
      <c r="J915" s="41"/>
      <c r="K915" s="41"/>
      <c r="L915" s="41"/>
      <c r="M915" s="41"/>
      <c r="Q915" s="42"/>
      <c r="R915" s="153"/>
      <c r="S915" s="153"/>
    </row>
    <row r="916" spans="9:19" x14ac:dyDescent="0.25">
      <c r="I916" s="41"/>
      <c r="J916" s="41"/>
      <c r="K916" s="41"/>
      <c r="L916" s="41"/>
      <c r="M916" s="41"/>
      <c r="Q916" s="42"/>
      <c r="R916" s="153"/>
      <c r="S916" s="153"/>
    </row>
    <row r="917" spans="9:19" x14ac:dyDescent="0.25">
      <c r="I917" s="41"/>
      <c r="J917" s="41"/>
      <c r="K917" s="41"/>
      <c r="L917" s="41"/>
      <c r="M917" s="41"/>
      <c r="Q917" s="42"/>
      <c r="R917" s="153"/>
      <c r="S917" s="153"/>
    </row>
    <row r="918" spans="9:19" x14ac:dyDescent="0.25">
      <c r="I918" s="41"/>
      <c r="J918" s="41"/>
      <c r="K918" s="41"/>
      <c r="L918" s="41"/>
      <c r="M918" s="41"/>
      <c r="Q918" s="42"/>
      <c r="R918" s="153"/>
      <c r="S918" s="153"/>
    </row>
    <row r="919" spans="9:19" x14ac:dyDescent="0.25">
      <c r="I919" s="41"/>
      <c r="J919" s="41"/>
      <c r="K919" s="41"/>
      <c r="L919" s="41"/>
      <c r="M919" s="41"/>
      <c r="Q919" s="42"/>
      <c r="R919" s="153"/>
      <c r="S919" s="153"/>
    </row>
    <row r="920" spans="9:19" x14ac:dyDescent="0.25">
      <c r="I920" s="41"/>
      <c r="J920" s="41"/>
      <c r="K920" s="41"/>
      <c r="L920" s="41"/>
      <c r="M920" s="41"/>
      <c r="Q920" s="42"/>
      <c r="R920" s="153"/>
      <c r="S920" s="153"/>
    </row>
    <row r="921" spans="9:19" x14ac:dyDescent="0.25">
      <c r="I921" s="41"/>
      <c r="J921" s="41"/>
      <c r="K921" s="41"/>
      <c r="L921" s="41"/>
      <c r="M921" s="41"/>
      <c r="Q921" s="42"/>
      <c r="R921" s="153"/>
      <c r="S921" s="153"/>
    </row>
    <row r="922" spans="9:19" x14ac:dyDescent="0.25">
      <c r="I922" s="41"/>
      <c r="J922" s="41"/>
      <c r="K922" s="41"/>
      <c r="L922" s="41"/>
      <c r="M922" s="41"/>
      <c r="Q922" s="42"/>
      <c r="R922" s="153"/>
      <c r="S922" s="153"/>
    </row>
    <row r="923" spans="9:19" x14ac:dyDescent="0.25">
      <c r="I923" s="41"/>
      <c r="J923" s="41"/>
      <c r="K923" s="41"/>
      <c r="L923" s="41"/>
      <c r="M923" s="41"/>
      <c r="Q923" s="42"/>
      <c r="R923" s="153"/>
      <c r="S923" s="153"/>
    </row>
    <row r="924" spans="9:19" x14ac:dyDescent="0.25">
      <c r="I924" s="41"/>
      <c r="J924" s="41"/>
      <c r="K924" s="41"/>
      <c r="L924" s="41"/>
      <c r="M924" s="41"/>
      <c r="Q924" s="42"/>
      <c r="R924" s="153"/>
      <c r="S924" s="153"/>
    </row>
    <row r="925" spans="9:19" x14ac:dyDescent="0.25">
      <c r="I925" s="41"/>
      <c r="J925" s="41"/>
      <c r="K925" s="41"/>
      <c r="L925" s="41"/>
      <c r="M925" s="41"/>
      <c r="Q925" s="42"/>
      <c r="R925" s="153"/>
      <c r="S925" s="153"/>
    </row>
    <row r="926" spans="9:19" x14ac:dyDescent="0.25">
      <c r="I926" s="41"/>
      <c r="J926" s="41"/>
      <c r="K926" s="41"/>
      <c r="L926" s="41"/>
      <c r="M926" s="41"/>
      <c r="Q926" s="42"/>
      <c r="R926" s="153"/>
      <c r="S926" s="153"/>
    </row>
    <row r="927" spans="9:19" x14ac:dyDescent="0.25">
      <c r="I927" s="41"/>
      <c r="J927" s="41"/>
      <c r="K927" s="41"/>
      <c r="L927" s="41"/>
      <c r="M927" s="41"/>
      <c r="Q927" s="42"/>
      <c r="R927" s="153"/>
      <c r="S927" s="153"/>
    </row>
    <row r="928" spans="9:19" x14ac:dyDescent="0.25">
      <c r="I928" s="41"/>
      <c r="J928" s="41"/>
      <c r="K928" s="41"/>
      <c r="L928" s="41"/>
      <c r="M928" s="41"/>
      <c r="Q928" s="42"/>
      <c r="R928" s="153"/>
      <c r="S928" s="153"/>
    </row>
    <row r="929" spans="9:19" x14ac:dyDescent="0.25">
      <c r="I929" s="41"/>
      <c r="J929" s="41"/>
      <c r="K929" s="41"/>
      <c r="L929" s="41"/>
      <c r="M929" s="41"/>
      <c r="Q929" s="42"/>
      <c r="R929" s="153"/>
      <c r="S929" s="153"/>
    </row>
    <row r="930" spans="9:19" x14ac:dyDescent="0.25">
      <c r="I930" s="41"/>
      <c r="J930" s="41"/>
      <c r="K930" s="41"/>
      <c r="L930" s="41"/>
      <c r="M930" s="41"/>
      <c r="Q930" s="42"/>
      <c r="R930" s="153"/>
      <c r="S930" s="153"/>
    </row>
    <row r="931" spans="9:19" x14ac:dyDescent="0.25">
      <c r="I931" s="41"/>
      <c r="J931" s="41"/>
      <c r="K931" s="41"/>
      <c r="L931" s="41"/>
      <c r="M931" s="41"/>
      <c r="Q931" s="42"/>
      <c r="R931" s="153"/>
      <c r="S931" s="153"/>
    </row>
    <row r="932" spans="9:19" x14ac:dyDescent="0.25">
      <c r="I932" s="41"/>
      <c r="J932" s="41"/>
      <c r="K932" s="41"/>
      <c r="L932" s="41"/>
      <c r="M932" s="41"/>
      <c r="Q932" s="42"/>
      <c r="R932" s="153"/>
      <c r="S932" s="153"/>
    </row>
    <row r="933" spans="9:19" x14ac:dyDescent="0.25">
      <c r="I933" s="41"/>
      <c r="J933" s="41"/>
      <c r="K933" s="41"/>
      <c r="L933" s="41"/>
      <c r="M933" s="41"/>
      <c r="Q933" s="42"/>
      <c r="R933" s="153"/>
      <c r="S933" s="153"/>
    </row>
    <row r="934" spans="9:19" x14ac:dyDescent="0.25">
      <c r="I934" s="41"/>
      <c r="J934" s="41"/>
      <c r="K934" s="41"/>
      <c r="L934" s="41"/>
      <c r="M934" s="41"/>
      <c r="Q934" s="42"/>
      <c r="R934" s="153"/>
      <c r="S934" s="153"/>
    </row>
    <row r="935" spans="9:19" x14ac:dyDescent="0.25">
      <c r="I935" s="41"/>
      <c r="J935" s="41"/>
      <c r="K935" s="41"/>
      <c r="L935" s="41"/>
      <c r="M935" s="41"/>
      <c r="Q935" s="42"/>
      <c r="R935" s="153"/>
      <c r="S935" s="153"/>
    </row>
    <row r="936" spans="9:19" x14ac:dyDescent="0.25">
      <c r="I936" s="41"/>
      <c r="J936" s="41"/>
      <c r="K936" s="41"/>
      <c r="L936" s="41"/>
      <c r="M936" s="41"/>
      <c r="Q936" s="42"/>
      <c r="R936" s="153"/>
      <c r="S936" s="153"/>
    </row>
    <row r="937" spans="9:19" x14ac:dyDescent="0.25">
      <c r="I937" s="41"/>
      <c r="J937" s="41"/>
      <c r="K937" s="41"/>
      <c r="L937" s="41"/>
      <c r="M937" s="41"/>
      <c r="Q937" s="42"/>
      <c r="R937" s="153"/>
      <c r="S937" s="153"/>
    </row>
    <row r="938" spans="9:19" x14ac:dyDescent="0.25">
      <c r="I938" s="41"/>
      <c r="J938" s="41"/>
      <c r="K938" s="41"/>
      <c r="L938" s="41"/>
      <c r="M938" s="41"/>
      <c r="Q938" s="42"/>
      <c r="R938" s="153"/>
      <c r="S938" s="153"/>
    </row>
    <row r="939" spans="9:19" x14ac:dyDescent="0.25">
      <c r="I939" s="41"/>
      <c r="J939" s="41"/>
      <c r="K939" s="41"/>
      <c r="L939" s="41"/>
      <c r="M939" s="41"/>
      <c r="Q939" s="42"/>
      <c r="R939" s="153"/>
      <c r="S939" s="153"/>
    </row>
    <row r="940" spans="9:19" x14ac:dyDescent="0.25">
      <c r="I940" s="41"/>
      <c r="J940" s="41"/>
      <c r="K940" s="41"/>
      <c r="L940" s="41"/>
      <c r="M940" s="41"/>
      <c r="Q940" s="42"/>
      <c r="R940" s="153"/>
      <c r="S940" s="153"/>
    </row>
    <row r="941" spans="9:19" x14ac:dyDescent="0.25">
      <c r="I941" s="41"/>
      <c r="J941" s="41"/>
      <c r="K941" s="41"/>
      <c r="L941" s="41"/>
      <c r="M941" s="41"/>
      <c r="Q941" s="42"/>
      <c r="R941" s="153"/>
      <c r="S941" s="153"/>
    </row>
    <row r="942" spans="9:19" x14ac:dyDescent="0.25">
      <c r="I942" s="41"/>
      <c r="J942" s="41"/>
      <c r="K942" s="41"/>
      <c r="L942" s="41"/>
      <c r="M942" s="41"/>
      <c r="Q942" s="42"/>
      <c r="R942" s="153"/>
      <c r="S942" s="153"/>
    </row>
    <row r="943" spans="9:19" x14ac:dyDescent="0.25">
      <c r="I943" s="41"/>
      <c r="J943" s="41"/>
      <c r="K943" s="41"/>
      <c r="L943" s="41"/>
      <c r="M943" s="41"/>
      <c r="Q943" s="42"/>
      <c r="R943" s="153"/>
      <c r="S943" s="153"/>
    </row>
    <row r="944" spans="9:19" x14ac:dyDescent="0.25">
      <c r="I944" s="41"/>
      <c r="J944" s="41"/>
      <c r="K944" s="41"/>
      <c r="L944" s="41"/>
      <c r="M944" s="41"/>
      <c r="Q944" s="42"/>
      <c r="R944" s="153"/>
      <c r="S944" s="153"/>
    </row>
    <row r="945" spans="9:19" x14ac:dyDescent="0.25">
      <c r="I945" s="41"/>
      <c r="J945" s="41"/>
      <c r="K945" s="41"/>
      <c r="L945" s="41"/>
      <c r="M945" s="41"/>
      <c r="Q945" s="42"/>
      <c r="R945" s="153"/>
      <c r="S945" s="153"/>
    </row>
    <row r="946" spans="9:19" x14ac:dyDescent="0.25">
      <c r="I946" s="41"/>
      <c r="J946" s="41"/>
      <c r="K946" s="41"/>
      <c r="L946" s="41"/>
      <c r="M946" s="41"/>
      <c r="Q946" s="42"/>
      <c r="R946" s="153"/>
      <c r="S946" s="153"/>
    </row>
    <row r="947" spans="9:19" x14ac:dyDescent="0.25">
      <c r="I947" s="41"/>
      <c r="J947" s="41"/>
      <c r="K947" s="41"/>
      <c r="L947" s="41"/>
      <c r="M947" s="41"/>
      <c r="Q947" s="42"/>
      <c r="R947" s="153"/>
      <c r="S947" s="153"/>
    </row>
    <row r="948" spans="9:19" x14ac:dyDescent="0.25">
      <c r="I948" s="41"/>
      <c r="J948" s="41"/>
      <c r="K948" s="41"/>
      <c r="L948" s="41"/>
      <c r="M948" s="41"/>
      <c r="Q948" s="42"/>
      <c r="R948" s="153"/>
      <c r="S948" s="153"/>
    </row>
    <row r="949" spans="9:19" x14ac:dyDescent="0.25">
      <c r="I949" s="41"/>
      <c r="J949" s="41"/>
      <c r="K949" s="41"/>
      <c r="L949" s="41"/>
      <c r="M949" s="41"/>
      <c r="Q949" s="42"/>
      <c r="R949" s="153"/>
      <c r="S949" s="153"/>
    </row>
    <row r="950" spans="9:19" x14ac:dyDescent="0.25">
      <c r="I950" s="41"/>
      <c r="J950" s="41"/>
      <c r="K950" s="41"/>
      <c r="L950" s="41"/>
      <c r="M950" s="41"/>
      <c r="Q950" s="42"/>
      <c r="R950" s="153"/>
      <c r="S950" s="153"/>
    </row>
    <row r="951" spans="9:19" x14ac:dyDescent="0.25">
      <c r="I951" s="41"/>
      <c r="J951" s="41"/>
      <c r="K951" s="41"/>
      <c r="L951" s="41"/>
      <c r="M951" s="41"/>
      <c r="Q951" s="42"/>
      <c r="R951" s="153"/>
      <c r="S951" s="153"/>
    </row>
    <row r="952" spans="9:19" x14ac:dyDescent="0.25">
      <c r="I952" s="41"/>
      <c r="J952" s="41"/>
      <c r="K952" s="41"/>
      <c r="L952" s="41"/>
      <c r="M952" s="41"/>
      <c r="Q952" s="42"/>
      <c r="R952" s="153"/>
      <c r="S952" s="153"/>
    </row>
    <row r="953" spans="9:19" x14ac:dyDescent="0.25">
      <c r="I953" s="41"/>
      <c r="J953" s="41"/>
      <c r="K953" s="41"/>
      <c r="L953" s="41"/>
      <c r="M953" s="41"/>
      <c r="Q953" s="42"/>
      <c r="R953" s="153"/>
      <c r="S953" s="153"/>
    </row>
    <row r="954" spans="9:19" x14ac:dyDescent="0.25">
      <c r="I954" s="41"/>
      <c r="J954" s="41"/>
      <c r="K954" s="41"/>
      <c r="L954" s="41"/>
      <c r="M954" s="41"/>
      <c r="Q954" s="42"/>
      <c r="R954" s="153"/>
      <c r="S954" s="153"/>
    </row>
    <row r="955" spans="9:19" x14ac:dyDescent="0.25">
      <c r="I955" s="41"/>
      <c r="J955" s="41"/>
      <c r="K955" s="41"/>
      <c r="L955" s="41"/>
      <c r="M955" s="41"/>
      <c r="Q955" s="42"/>
      <c r="R955" s="153"/>
      <c r="S955" s="153"/>
    </row>
    <row r="956" spans="9:19" x14ac:dyDescent="0.25">
      <c r="I956" s="41"/>
      <c r="J956" s="41"/>
      <c r="K956" s="41"/>
      <c r="L956" s="41"/>
      <c r="M956" s="41"/>
      <c r="Q956" s="42"/>
      <c r="R956" s="153"/>
      <c r="S956" s="153"/>
    </row>
    <row r="957" spans="9:19" x14ac:dyDescent="0.25">
      <c r="I957" s="41"/>
      <c r="J957" s="41"/>
      <c r="K957" s="41"/>
      <c r="L957" s="41"/>
      <c r="M957" s="41"/>
      <c r="Q957" s="42"/>
      <c r="R957" s="153"/>
      <c r="S957" s="153"/>
    </row>
    <row r="958" spans="9:19" x14ac:dyDescent="0.25">
      <c r="I958" s="41"/>
      <c r="J958" s="41"/>
      <c r="K958" s="41"/>
      <c r="L958" s="41"/>
      <c r="M958" s="41"/>
      <c r="Q958" s="42"/>
      <c r="R958" s="153"/>
      <c r="S958" s="153"/>
    </row>
    <row r="959" spans="9:19" x14ac:dyDescent="0.25">
      <c r="I959" s="41"/>
      <c r="J959" s="41"/>
      <c r="K959" s="41"/>
      <c r="L959" s="41"/>
      <c r="M959" s="41"/>
      <c r="Q959" s="42"/>
      <c r="R959" s="153"/>
      <c r="S959" s="153"/>
    </row>
    <row r="960" spans="9:19" x14ac:dyDescent="0.25">
      <c r="I960" s="41"/>
      <c r="J960" s="41"/>
      <c r="K960" s="41"/>
      <c r="L960" s="41"/>
      <c r="M960" s="41"/>
      <c r="Q960" s="42"/>
      <c r="R960" s="153"/>
      <c r="S960" s="153"/>
    </row>
    <row r="961" spans="9:19" x14ac:dyDescent="0.25">
      <c r="I961" s="41"/>
      <c r="J961" s="41"/>
      <c r="K961" s="41"/>
      <c r="L961" s="41"/>
      <c r="M961" s="41"/>
      <c r="Q961" s="42"/>
      <c r="R961" s="153"/>
      <c r="S961" s="153"/>
    </row>
    <row r="962" spans="9:19" x14ac:dyDescent="0.25">
      <c r="I962" s="41"/>
      <c r="J962" s="41"/>
      <c r="K962" s="41"/>
      <c r="L962" s="41"/>
      <c r="M962" s="41"/>
      <c r="Q962" s="42"/>
      <c r="R962" s="153"/>
      <c r="S962" s="153"/>
    </row>
    <row r="963" spans="9:19" x14ac:dyDescent="0.25">
      <c r="I963" s="41"/>
      <c r="J963" s="41"/>
      <c r="K963" s="41"/>
      <c r="L963" s="41"/>
      <c r="M963" s="41"/>
      <c r="Q963" s="42"/>
      <c r="R963" s="153"/>
      <c r="S963" s="153"/>
    </row>
    <row r="964" spans="9:19" x14ac:dyDescent="0.25">
      <c r="I964" s="41"/>
      <c r="J964" s="41"/>
      <c r="K964" s="41"/>
      <c r="L964" s="41"/>
      <c r="M964" s="41"/>
      <c r="Q964" s="42"/>
      <c r="R964" s="153"/>
      <c r="S964" s="153"/>
    </row>
    <row r="965" spans="9:19" x14ac:dyDescent="0.25">
      <c r="I965" s="41"/>
      <c r="J965" s="41"/>
      <c r="K965" s="41"/>
      <c r="L965" s="41"/>
      <c r="M965" s="41"/>
      <c r="Q965" s="42"/>
      <c r="R965" s="153"/>
      <c r="S965" s="153"/>
    </row>
    <row r="966" spans="9:19" x14ac:dyDescent="0.25">
      <c r="I966" s="41"/>
      <c r="J966" s="41"/>
      <c r="K966" s="41"/>
      <c r="L966" s="41"/>
      <c r="M966" s="41"/>
      <c r="Q966" s="42"/>
      <c r="R966" s="153"/>
      <c r="S966" s="153"/>
    </row>
    <row r="967" spans="9:19" x14ac:dyDescent="0.25">
      <c r="I967" s="41"/>
      <c r="J967" s="41"/>
      <c r="K967" s="41"/>
      <c r="L967" s="41"/>
      <c r="M967" s="41"/>
      <c r="Q967" s="42"/>
      <c r="R967" s="153"/>
      <c r="S967" s="153"/>
    </row>
    <row r="968" spans="9:19" x14ac:dyDescent="0.25">
      <c r="I968" s="41"/>
      <c r="J968" s="41"/>
      <c r="K968" s="41"/>
      <c r="L968" s="41"/>
      <c r="M968" s="41"/>
      <c r="Q968" s="42"/>
      <c r="R968" s="153"/>
      <c r="S968" s="153"/>
    </row>
    <row r="969" spans="9:19" x14ac:dyDescent="0.25">
      <c r="I969" s="41"/>
      <c r="J969" s="41"/>
      <c r="K969" s="41"/>
      <c r="L969" s="41"/>
      <c r="M969" s="41"/>
      <c r="Q969" s="42"/>
      <c r="R969" s="153"/>
      <c r="S969" s="153"/>
    </row>
    <row r="970" spans="9:19" x14ac:dyDescent="0.25">
      <c r="I970" s="41"/>
      <c r="J970" s="41"/>
      <c r="K970" s="41"/>
      <c r="L970" s="41"/>
      <c r="M970" s="41"/>
      <c r="Q970" s="42"/>
      <c r="R970" s="153"/>
      <c r="S970" s="153"/>
    </row>
    <row r="971" spans="9:19" x14ac:dyDescent="0.25">
      <c r="I971" s="41"/>
      <c r="J971" s="41"/>
      <c r="K971" s="41"/>
      <c r="L971" s="41"/>
      <c r="M971" s="41"/>
      <c r="Q971" s="42"/>
      <c r="R971" s="153"/>
      <c r="S971" s="153"/>
    </row>
    <row r="972" spans="9:19" x14ac:dyDescent="0.25">
      <c r="I972" s="41"/>
      <c r="J972" s="41"/>
      <c r="K972" s="41"/>
      <c r="L972" s="41"/>
      <c r="M972" s="41"/>
      <c r="Q972" s="42"/>
      <c r="R972" s="153"/>
      <c r="S972" s="153"/>
    </row>
    <row r="973" spans="9:19" x14ac:dyDescent="0.25">
      <c r="I973" s="41"/>
      <c r="J973" s="41"/>
      <c r="K973" s="41"/>
      <c r="L973" s="41"/>
      <c r="M973" s="41"/>
      <c r="Q973" s="42"/>
      <c r="R973" s="153"/>
      <c r="S973" s="153"/>
    </row>
    <row r="974" spans="9:19" x14ac:dyDescent="0.25">
      <c r="I974" s="41"/>
      <c r="J974" s="41"/>
      <c r="K974" s="41"/>
      <c r="L974" s="41"/>
      <c r="M974" s="41"/>
      <c r="Q974" s="42"/>
      <c r="R974" s="153"/>
      <c r="S974" s="153"/>
    </row>
    <row r="975" spans="9:19" x14ac:dyDescent="0.25">
      <c r="I975" s="41"/>
      <c r="J975" s="41"/>
      <c r="K975" s="41"/>
      <c r="L975" s="41"/>
      <c r="M975" s="41"/>
      <c r="Q975" s="42"/>
      <c r="R975" s="153"/>
      <c r="S975" s="153"/>
    </row>
    <row r="976" spans="9:19" x14ac:dyDescent="0.25">
      <c r="I976" s="41"/>
      <c r="J976" s="41"/>
      <c r="K976" s="41"/>
      <c r="L976" s="41"/>
      <c r="M976" s="41"/>
      <c r="Q976" s="42"/>
      <c r="R976" s="153"/>
      <c r="S976" s="153"/>
    </row>
    <row r="977" spans="9:19" x14ac:dyDescent="0.25">
      <c r="I977" s="41"/>
      <c r="J977" s="41"/>
      <c r="K977" s="41"/>
      <c r="L977" s="41"/>
      <c r="M977" s="41"/>
      <c r="Q977" s="42"/>
      <c r="R977" s="153"/>
      <c r="S977" s="153"/>
    </row>
    <row r="978" spans="9:19" x14ac:dyDescent="0.25">
      <c r="I978" s="41"/>
      <c r="J978" s="41"/>
      <c r="K978" s="41"/>
      <c r="L978" s="41"/>
      <c r="M978" s="41"/>
      <c r="Q978" s="42"/>
      <c r="R978" s="153"/>
      <c r="S978" s="153"/>
    </row>
    <row r="979" spans="9:19" x14ac:dyDescent="0.25">
      <c r="I979" s="41"/>
      <c r="J979" s="41"/>
      <c r="K979" s="41"/>
      <c r="L979" s="41"/>
      <c r="M979" s="41"/>
      <c r="Q979" s="42"/>
      <c r="R979" s="153"/>
      <c r="S979" s="153"/>
    </row>
    <row r="980" spans="9:19" x14ac:dyDescent="0.25">
      <c r="I980" s="41"/>
      <c r="J980" s="41"/>
      <c r="K980" s="41"/>
      <c r="L980" s="41"/>
      <c r="M980" s="41"/>
      <c r="Q980" s="42"/>
      <c r="R980" s="153"/>
      <c r="S980" s="153"/>
    </row>
    <row r="981" spans="9:19" x14ac:dyDescent="0.25">
      <c r="I981" s="41"/>
      <c r="J981" s="41"/>
      <c r="K981" s="41"/>
      <c r="L981" s="41"/>
      <c r="M981" s="41"/>
      <c r="Q981" s="42"/>
      <c r="R981" s="153"/>
      <c r="S981" s="153"/>
    </row>
    <row r="982" spans="9:19" x14ac:dyDescent="0.25">
      <c r="I982" s="41"/>
      <c r="J982" s="41"/>
      <c r="K982" s="41"/>
      <c r="L982" s="41"/>
      <c r="M982" s="41"/>
      <c r="Q982" s="42"/>
      <c r="R982" s="153"/>
      <c r="S982" s="153"/>
    </row>
    <row r="983" spans="9:19" x14ac:dyDescent="0.25">
      <c r="I983" s="41"/>
      <c r="J983" s="41"/>
      <c r="K983" s="41"/>
      <c r="L983" s="41"/>
      <c r="M983" s="41"/>
      <c r="Q983" s="42"/>
      <c r="R983" s="153"/>
      <c r="S983" s="153"/>
    </row>
    <row r="984" spans="9:19" x14ac:dyDescent="0.25">
      <c r="I984" s="41"/>
      <c r="J984" s="41"/>
      <c r="K984" s="41"/>
      <c r="L984" s="41"/>
      <c r="M984" s="41"/>
      <c r="Q984" s="42"/>
      <c r="R984" s="153"/>
      <c r="S984" s="153"/>
    </row>
    <row r="985" spans="9:19" x14ac:dyDescent="0.25">
      <c r="I985" s="41"/>
      <c r="J985" s="41"/>
      <c r="K985" s="41"/>
      <c r="L985" s="41"/>
      <c r="M985" s="41"/>
      <c r="Q985" s="42"/>
      <c r="R985" s="153"/>
      <c r="S985" s="153"/>
    </row>
    <row r="986" spans="9:19" x14ac:dyDescent="0.25">
      <c r="I986" s="41"/>
      <c r="J986" s="41"/>
      <c r="K986" s="41"/>
      <c r="L986" s="41"/>
      <c r="M986" s="41"/>
      <c r="Q986" s="42"/>
      <c r="R986" s="153"/>
      <c r="S986" s="153"/>
    </row>
    <row r="987" spans="9:19" x14ac:dyDescent="0.25">
      <c r="I987" s="41"/>
      <c r="J987" s="41"/>
      <c r="K987" s="41"/>
      <c r="L987" s="41"/>
      <c r="M987" s="41"/>
      <c r="Q987" s="42"/>
      <c r="R987" s="153"/>
      <c r="S987" s="153"/>
    </row>
    <row r="988" spans="9:19" x14ac:dyDescent="0.25">
      <c r="I988" s="41"/>
      <c r="J988" s="41"/>
      <c r="K988" s="41"/>
      <c r="L988" s="41"/>
      <c r="M988" s="41"/>
      <c r="Q988" s="42"/>
      <c r="R988" s="153"/>
      <c r="S988" s="153"/>
    </row>
    <row r="989" spans="9:19" x14ac:dyDescent="0.25">
      <c r="I989" s="41"/>
      <c r="J989" s="41"/>
      <c r="K989" s="41"/>
      <c r="L989" s="41"/>
      <c r="M989" s="41"/>
      <c r="Q989" s="42"/>
      <c r="R989" s="153"/>
      <c r="S989" s="153"/>
    </row>
    <row r="990" spans="9:19" x14ac:dyDescent="0.25">
      <c r="I990" s="41"/>
      <c r="J990" s="41"/>
      <c r="K990" s="41"/>
      <c r="L990" s="41"/>
      <c r="M990" s="41"/>
      <c r="Q990" s="42"/>
      <c r="R990" s="153"/>
      <c r="S990" s="153"/>
    </row>
    <row r="991" spans="9:19" x14ac:dyDescent="0.25">
      <c r="I991" s="41"/>
      <c r="J991" s="41"/>
      <c r="K991" s="41"/>
      <c r="L991" s="41"/>
      <c r="M991" s="41"/>
      <c r="Q991" s="42"/>
      <c r="R991" s="153"/>
      <c r="S991" s="153"/>
    </row>
    <row r="992" spans="9:19" x14ac:dyDescent="0.25">
      <c r="I992" s="41"/>
      <c r="J992" s="41"/>
      <c r="K992" s="41"/>
      <c r="L992" s="41"/>
      <c r="M992" s="41"/>
      <c r="Q992" s="42"/>
      <c r="R992" s="153"/>
      <c r="S992" s="153"/>
    </row>
    <row r="993" spans="9:19" x14ac:dyDescent="0.25">
      <c r="I993" s="41"/>
      <c r="J993" s="41"/>
      <c r="K993" s="41"/>
      <c r="L993" s="41"/>
      <c r="M993" s="41"/>
      <c r="Q993" s="42"/>
      <c r="R993" s="153"/>
      <c r="S993" s="153"/>
    </row>
    <row r="994" spans="9:19" x14ac:dyDescent="0.25">
      <c r="I994" s="41"/>
      <c r="J994" s="41"/>
      <c r="K994" s="41"/>
      <c r="L994" s="41"/>
      <c r="M994" s="41"/>
      <c r="Q994" s="42"/>
      <c r="R994" s="153"/>
      <c r="S994" s="153"/>
    </row>
    <row r="995" spans="9:19" x14ac:dyDescent="0.25">
      <c r="I995" s="41"/>
      <c r="J995" s="41"/>
      <c r="K995" s="41"/>
      <c r="L995" s="41"/>
      <c r="M995" s="41"/>
      <c r="Q995" s="42"/>
      <c r="R995" s="153"/>
      <c r="S995" s="153"/>
    </row>
    <row r="996" spans="9:19" x14ac:dyDescent="0.25">
      <c r="I996" s="41"/>
      <c r="J996" s="41"/>
      <c r="K996" s="41"/>
      <c r="L996" s="41"/>
      <c r="M996" s="41"/>
      <c r="Q996" s="42"/>
      <c r="R996" s="153"/>
      <c r="S996" s="153"/>
    </row>
    <row r="997" spans="9:19" x14ac:dyDescent="0.25">
      <c r="I997" s="41"/>
      <c r="J997" s="41"/>
      <c r="K997" s="41"/>
      <c r="L997" s="41"/>
      <c r="M997" s="41"/>
      <c r="Q997" s="42"/>
      <c r="R997" s="153"/>
      <c r="S997" s="153"/>
    </row>
    <row r="998" spans="9:19" x14ac:dyDescent="0.25">
      <c r="I998" s="41"/>
      <c r="J998" s="41"/>
      <c r="K998" s="41"/>
      <c r="L998" s="41"/>
      <c r="M998" s="41"/>
      <c r="Q998" s="42"/>
      <c r="R998" s="153"/>
      <c r="S998" s="153"/>
    </row>
    <row r="999" spans="9:19" x14ac:dyDescent="0.25">
      <c r="I999" s="41"/>
      <c r="J999" s="41"/>
      <c r="K999" s="41"/>
      <c r="L999" s="41"/>
      <c r="M999" s="41"/>
      <c r="Q999" s="42"/>
      <c r="R999" s="153"/>
      <c r="S999" s="153"/>
    </row>
    <row r="1000" spans="9:19" x14ac:dyDescent="0.25">
      <c r="I1000" s="41"/>
      <c r="J1000" s="41"/>
      <c r="K1000" s="41"/>
      <c r="L1000" s="41"/>
      <c r="M1000" s="41"/>
      <c r="Q1000" s="42"/>
      <c r="R1000" s="153"/>
      <c r="S1000" s="153"/>
    </row>
    <row r="1001" spans="9:19" x14ac:dyDescent="0.25">
      <c r="I1001" s="41"/>
      <c r="J1001" s="41"/>
      <c r="K1001" s="41"/>
      <c r="L1001" s="41"/>
      <c r="M1001" s="41"/>
      <c r="Q1001" s="42"/>
      <c r="R1001" s="153"/>
      <c r="S1001" s="153"/>
    </row>
    <row r="1002" spans="9:19" x14ac:dyDescent="0.25">
      <c r="I1002" s="41"/>
      <c r="J1002" s="41"/>
      <c r="K1002" s="41"/>
      <c r="L1002" s="41"/>
      <c r="M1002" s="41"/>
      <c r="Q1002" s="42"/>
      <c r="R1002" s="153"/>
      <c r="S1002" s="153"/>
    </row>
  </sheetData>
  <mergeCells count="22">
    <mergeCell ref="A56:D56"/>
    <mergeCell ref="A1:S1"/>
    <mergeCell ref="A20:S21"/>
    <mergeCell ref="A27:D27"/>
    <mergeCell ref="A29:D29"/>
    <mergeCell ref="A30:D30"/>
    <mergeCell ref="A44:D44"/>
    <mergeCell ref="A46:D46"/>
    <mergeCell ref="A48:D48"/>
    <mergeCell ref="A50:D50"/>
    <mergeCell ref="A52:D52"/>
    <mergeCell ref="A54:D54"/>
    <mergeCell ref="A101:D101"/>
    <mergeCell ref="A105:D105"/>
    <mergeCell ref="A107:D107"/>
    <mergeCell ref="A109:D109"/>
    <mergeCell ref="A64:D64"/>
    <mergeCell ref="A66:D66"/>
    <mergeCell ref="A75:D75"/>
    <mergeCell ref="A77:D77"/>
    <mergeCell ref="A91:D91"/>
    <mergeCell ref="A98:D98"/>
  </mergeCells>
  <pageMargins left="0.25" right="0.25" top="0.75" bottom="0.75" header="0.3" footer="0.3"/>
  <pageSetup scale="16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L996"/>
  <sheetViews>
    <sheetView topLeftCell="B22" workbookViewId="0">
      <selection activeCell="B57" sqref="B57"/>
    </sheetView>
  </sheetViews>
  <sheetFormatPr defaultColWidth="14.453125" defaultRowHeight="15" customHeight="1" x14ac:dyDescent="0.25"/>
  <cols>
    <col min="1" max="1" width="6.6328125" style="3" hidden="1" customWidth="1"/>
    <col min="2" max="2" width="43.90625" style="3" customWidth="1"/>
    <col min="3" max="3" width="4.36328125" style="3" customWidth="1"/>
    <col min="4" max="4" width="15.36328125" style="3" customWidth="1"/>
    <col min="5" max="5" width="8.6328125" style="3" customWidth="1"/>
    <col min="6" max="6" width="39.90625" style="3" bestFit="1" customWidth="1"/>
    <col min="7" max="7" width="12.36328125" style="3" customWidth="1"/>
    <col min="8" max="10" width="8.6328125" style="3" customWidth="1"/>
    <col min="11" max="11" width="96.90625" style="3" customWidth="1"/>
    <col min="12" max="26" width="8.6328125" style="3" customWidth="1"/>
    <col min="27" max="16384" width="14.453125" style="3"/>
  </cols>
  <sheetData>
    <row r="1" spans="1:5" ht="12.75" customHeight="1" x14ac:dyDescent="0.3">
      <c r="A1" s="1"/>
      <c r="B1" s="2" t="s">
        <v>0</v>
      </c>
      <c r="C1" s="1"/>
      <c r="D1" s="1"/>
    </row>
    <row r="2" spans="1:5" ht="12.75" customHeight="1" x14ac:dyDescent="0.3">
      <c r="A2" s="1"/>
      <c r="B2" s="4" t="s">
        <v>1</v>
      </c>
      <c r="C2" s="1"/>
      <c r="D2" s="1"/>
    </row>
    <row r="3" spans="1:5" ht="12.75" customHeight="1" x14ac:dyDescent="0.3">
      <c r="A3" s="1"/>
      <c r="B3" s="2" t="s">
        <v>2</v>
      </c>
      <c r="C3" s="1"/>
      <c r="D3" s="5">
        <f>'[1]FY 21 OPERATIONAL'!G109</f>
        <v>535075.36785000004</v>
      </c>
      <c r="E3" s="6" t="s">
        <v>3</v>
      </c>
    </row>
    <row r="4" spans="1:5" ht="12.75" customHeight="1" x14ac:dyDescent="0.3">
      <c r="A4" s="1" t="s">
        <v>4</v>
      </c>
      <c r="B4" s="2" t="s">
        <v>5</v>
      </c>
      <c r="C4" s="1"/>
      <c r="D4" s="7">
        <v>0</v>
      </c>
      <c r="E4" s="8"/>
    </row>
    <row r="5" spans="1:5" ht="12.75" customHeight="1" x14ac:dyDescent="0.3">
      <c r="A5" s="1" t="s">
        <v>4</v>
      </c>
      <c r="B5" s="2" t="s">
        <v>6</v>
      </c>
      <c r="C5" s="1"/>
      <c r="D5" s="7">
        <v>0</v>
      </c>
      <c r="E5" s="8"/>
    </row>
    <row r="6" spans="1:5" ht="12.75" customHeight="1" x14ac:dyDescent="0.3">
      <c r="A6" s="1" t="s">
        <v>4</v>
      </c>
      <c r="B6" s="2" t="s">
        <v>7</v>
      </c>
      <c r="C6" s="1"/>
      <c r="D6" s="7">
        <v>0</v>
      </c>
      <c r="E6" s="8"/>
    </row>
    <row r="7" spans="1:5" ht="12.75" customHeight="1" thickBot="1" x14ac:dyDescent="0.35">
      <c r="A7" s="1" t="s">
        <v>4</v>
      </c>
      <c r="B7" s="2" t="s">
        <v>8</v>
      </c>
      <c r="C7" s="1"/>
      <c r="D7" s="9"/>
      <c r="E7" s="8"/>
    </row>
    <row r="8" spans="1:5" ht="12.75" customHeight="1" thickBot="1" x14ac:dyDescent="0.35">
      <c r="A8" s="1"/>
      <c r="B8" s="10" t="s">
        <v>9</v>
      </c>
      <c r="C8" s="1"/>
      <c r="D8" s="11">
        <f>SUM(D3:D7)</f>
        <v>535075.36785000004</v>
      </c>
      <c r="E8" s="8"/>
    </row>
    <row r="9" spans="1:5" ht="12.75" customHeight="1" x14ac:dyDescent="0.3">
      <c r="A9" s="1"/>
      <c r="B9" s="2"/>
      <c r="C9" s="1"/>
      <c r="D9" s="1"/>
      <c r="E9" s="8"/>
    </row>
    <row r="10" spans="1:5" ht="12.75" customHeight="1" x14ac:dyDescent="0.3">
      <c r="A10" s="1"/>
      <c r="B10" s="4" t="s">
        <v>10</v>
      </c>
      <c r="C10" s="1"/>
      <c r="D10" s="1"/>
      <c r="E10" s="8"/>
    </row>
    <row r="11" spans="1:5" ht="12.75" customHeight="1" x14ac:dyDescent="0.3">
      <c r="A11" s="1"/>
      <c r="B11" s="10" t="s">
        <v>11</v>
      </c>
      <c r="C11" s="1"/>
      <c r="D11" s="7">
        <f>'[1]FY 21 OPERATIONAL'!G6+'[1]FY 21 OPERATIONAL'!G10+'[1]FY 21 OPERATIONAL'!G11+'[1]FY 21 OPERATIONAL'!G13+'[1]FY 21 OPERATIONAL'!G14+'[1]FY 21 OPERATIONAL'!G17</f>
        <v>63576</v>
      </c>
      <c r="E11" s="8"/>
    </row>
    <row r="12" spans="1:5" ht="12.75" customHeight="1" thickBot="1" x14ac:dyDescent="0.35">
      <c r="A12" s="1" t="s">
        <v>4</v>
      </c>
      <c r="B12" s="10" t="s">
        <v>12</v>
      </c>
      <c r="C12" s="1"/>
      <c r="D12" s="12">
        <v>0</v>
      </c>
      <c r="E12" s="8"/>
    </row>
    <row r="13" spans="1:5" ht="12.75" customHeight="1" thickBot="1" x14ac:dyDescent="0.35">
      <c r="A13" s="1"/>
      <c r="B13" s="10" t="s">
        <v>13</v>
      </c>
      <c r="C13" s="1"/>
      <c r="D13" s="13">
        <f>SUM(D11:D12)</f>
        <v>63576</v>
      </c>
      <c r="E13" s="6" t="s">
        <v>3</v>
      </c>
    </row>
    <row r="14" spans="1:5" ht="12.75" customHeight="1" thickBot="1" x14ac:dyDescent="0.35">
      <c r="A14" s="1"/>
      <c r="B14" s="10"/>
      <c r="C14" s="1"/>
      <c r="D14" s="1"/>
      <c r="E14" s="8"/>
    </row>
    <row r="15" spans="1:5" ht="12.75" customHeight="1" thickBot="1" x14ac:dyDescent="0.35">
      <c r="A15" s="1"/>
      <c r="B15" s="10" t="s">
        <v>14</v>
      </c>
      <c r="C15" s="1"/>
      <c r="D15" s="11">
        <f>D8-D13</f>
        <v>471499.36785000004</v>
      </c>
      <c r="E15" s="8"/>
    </row>
    <row r="16" spans="1:5" ht="12.75" customHeight="1" x14ac:dyDescent="0.3">
      <c r="A16" s="1"/>
      <c r="B16" s="10" t="s">
        <v>15</v>
      </c>
      <c r="C16" s="1"/>
      <c r="D16" s="1"/>
      <c r="E16" s="8"/>
    </row>
    <row r="17" spans="1:12" ht="12.75" customHeight="1" thickBot="1" x14ac:dyDescent="0.35">
      <c r="A17" s="1"/>
      <c r="B17" s="10"/>
      <c r="C17" s="1"/>
      <c r="D17" s="1"/>
      <c r="E17" s="8"/>
    </row>
    <row r="18" spans="1:12" ht="12.75" customHeight="1" thickBot="1" x14ac:dyDescent="0.35">
      <c r="A18" s="1"/>
      <c r="B18" s="10" t="s">
        <v>16</v>
      </c>
      <c r="C18" s="1"/>
      <c r="D18" s="14">
        <v>18.97</v>
      </c>
      <c r="E18" s="6" t="s">
        <v>3</v>
      </c>
      <c r="F18" s="3" t="s">
        <v>17</v>
      </c>
    </row>
    <row r="19" spans="1:12" ht="12.75" customHeight="1" thickBot="1" x14ac:dyDescent="0.35">
      <c r="A19" s="1"/>
      <c r="B19" s="10"/>
      <c r="C19" s="1"/>
      <c r="D19" s="1"/>
      <c r="E19" s="8"/>
    </row>
    <row r="20" spans="1:12" ht="12.75" customHeight="1" thickBot="1" x14ac:dyDescent="0.35">
      <c r="A20" s="1"/>
      <c r="B20" s="10" t="s">
        <v>18</v>
      </c>
      <c r="C20" s="1"/>
      <c r="D20" s="11">
        <f>D15/D18</f>
        <v>24855.000940959413</v>
      </c>
      <c r="E20" s="8"/>
      <c r="F20" s="15"/>
    </row>
    <row r="21" spans="1:12" ht="12.75" customHeight="1" x14ac:dyDescent="0.3">
      <c r="A21" s="1"/>
      <c r="B21" s="10"/>
      <c r="C21" s="1"/>
      <c r="D21" s="1"/>
      <c r="E21" s="8"/>
    </row>
    <row r="22" spans="1:12" ht="12.75" customHeight="1" thickBot="1" x14ac:dyDescent="0.35">
      <c r="A22" s="1"/>
      <c r="B22" s="10"/>
      <c r="C22" s="1"/>
      <c r="D22" s="1"/>
      <c r="E22" s="8"/>
    </row>
    <row r="23" spans="1:12" ht="12.75" customHeight="1" thickBot="1" x14ac:dyDescent="0.4">
      <c r="A23" s="1" t="s">
        <v>19</v>
      </c>
      <c r="B23" s="10" t="s">
        <v>20</v>
      </c>
      <c r="C23" s="1"/>
      <c r="D23" s="13"/>
      <c r="E23" s="6" t="s">
        <v>3</v>
      </c>
      <c r="K23" s="16"/>
      <c r="L23" s="17"/>
    </row>
    <row r="24" spans="1:12" ht="12.75" customHeight="1" thickBot="1" x14ac:dyDescent="0.4">
      <c r="A24" s="1"/>
      <c r="B24" s="10"/>
      <c r="C24" s="1"/>
      <c r="D24" s="1"/>
      <c r="E24" s="8"/>
      <c r="K24" s="16"/>
      <c r="L24" s="17"/>
    </row>
    <row r="25" spans="1:12" ht="12.75" customHeight="1" thickBot="1" x14ac:dyDescent="0.4">
      <c r="A25" s="1"/>
      <c r="B25" s="10" t="s">
        <v>21</v>
      </c>
      <c r="C25" s="1"/>
      <c r="D25" s="13">
        <v>18756</v>
      </c>
      <c r="E25" s="6" t="s">
        <v>3</v>
      </c>
      <c r="F25" s="3" t="s">
        <v>22</v>
      </c>
      <c r="K25" s="18"/>
      <c r="L25" s="19"/>
    </row>
    <row r="26" spans="1:12" ht="12.75" customHeight="1" thickBot="1" x14ac:dyDescent="0.4">
      <c r="A26" s="1"/>
      <c r="B26" s="10"/>
      <c r="C26" s="1"/>
      <c r="D26" s="1"/>
      <c r="E26" s="8"/>
      <c r="K26" s="18"/>
      <c r="L26" s="19"/>
    </row>
    <row r="27" spans="1:12" ht="12.75" customHeight="1" thickBot="1" x14ac:dyDescent="0.4">
      <c r="A27" s="1"/>
      <c r="B27" s="10" t="s">
        <v>23</v>
      </c>
      <c r="C27" s="1"/>
      <c r="D27" s="11">
        <f>D20-D25-D23</f>
        <v>6099.0009409594131</v>
      </c>
      <c r="E27" s="8"/>
      <c r="K27" s="18"/>
      <c r="L27" s="19"/>
    </row>
    <row r="28" spans="1:12" ht="12.75" customHeight="1" thickBot="1" x14ac:dyDescent="0.4">
      <c r="A28" s="1"/>
      <c r="B28" s="10"/>
      <c r="C28" s="1"/>
      <c r="D28" s="1"/>
      <c r="E28" s="8"/>
      <c r="K28" s="18"/>
      <c r="L28" s="19"/>
    </row>
    <row r="29" spans="1:12" ht="12.75" customHeight="1" thickBot="1" x14ac:dyDescent="0.4">
      <c r="A29" s="1"/>
      <c r="B29" s="10" t="s">
        <v>24</v>
      </c>
      <c r="C29" s="1"/>
      <c r="D29" s="11">
        <f>D20+D27</f>
        <v>30954.001881918826</v>
      </c>
      <c r="E29" s="8"/>
      <c r="K29" s="18"/>
      <c r="L29" s="19"/>
    </row>
    <row r="30" spans="1:12" ht="12.75" customHeight="1" thickBot="1" x14ac:dyDescent="0.4">
      <c r="A30" s="1"/>
      <c r="B30" s="10"/>
      <c r="C30" s="1"/>
      <c r="D30" s="1"/>
      <c r="E30" s="8"/>
      <c r="K30" s="18"/>
      <c r="L30" s="19"/>
    </row>
    <row r="31" spans="1:12" ht="12.75" customHeight="1" thickBot="1" x14ac:dyDescent="0.35">
      <c r="A31" s="1"/>
      <c r="B31" s="10" t="s">
        <v>25</v>
      </c>
      <c r="C31" s="1"/>
      <c r="D31" s="13">
        <v>10562</v>
      </c>
      <c r="E31" s="6" t="s">
        <v>3</v>
      </c>
      <c r="F31" s="3" t="s">
        <v>22</v>
      </c>
    </row>
    <row r="32" spans="1:12" ht="12.75" customHeight="1" thickBot="1" x14ac:dyDescent="0.35">
      <c r="A32" s="1"/>
      <c r="B32" s="10"/>
      <c r="C32" s="1"/>
      <c r="D32" s="1"/>
      <c r="E32" s="8"/>
    </row>
    <row r="33" spans="1:10" ht="12.75" customHeight="1" thickBot="1" x14ac:dyDescent="0.35">
      <c r="A33" s="1"/>
      <c r="B33" s="10" t="s">
        <v>26</v>
      </c>
      <c r="C33" s="1"/>
      <c r="D33" s="20">
        <f>D29/D31</f>
        <v>2.9306951223176316</v>
      </c>
      <c r="E33" s="8"/>
    </row>
    <row r="34" spans="1:10" ht="12.75" customHeight="1" x14ac:dyDescent="0.3">
      <c r="A34" s="1"/>
      <c r="B34" s="10" t="s">
        <v>27</v>
      </c>
      <c r="C34" s="1"/>
      <c r="D34" s="1"/>
      <c r="E34" s="8"/>
    </row>
    <row r="35" spans="1:10" ht="12.75" customHeight="1" thickBot="1" x14ac:dyDescent="0.35">
      <c r="A35" s="1"/>
      <c r="B35" s="10"/>
      <c r="C35" s="1"/>
      <c r="D35" s="1"/>
      <c r="E35" s="8"/>
    </row>
    <row r="36" spans="1:10" ht="12.75" customHeight="1" thickBot="1" x14ac:dyDescent="0.35">
      <c r="A36" s="1"/>
      <c r="B36" s="10" t="s">
        <v>28</v>
      </c>
      <c r="C36" s="1"/>
      <c r="D36" s="21">
        <v>0.75609999999999999</v>
      </c>
      <c r="E36" s="6" t="s">
        <v>3</v>
      </c>
      <c r="F36" s="3" t="s">
        <v>29</v>
      </c>
    </row>
    <row r="37" spans="1:10" ht="12.75" customHeight="1" thickBot="1" x14ac:dyDescent="0.35">
      <c r="A37" s="1"/>
      <c r="B37" s="10" t="s">
        <v>30</v>
      </c>
      <c r="C37" s="1"/>
      <c r="D37" s="21">
        <v>0.24390000000000001</v>
      </c>
      <c r="E37" s="8"/>
      <c r="F37" s="3" t="s">
        <v>31</v>
      </c>
    </row>
    <row r="38" spans="1:10" ht="12.75" customHeight="1" thickBot="1" x14ac:dyDescent="0.35">
      <c r="A38" s="1"/>
      <c r="B38" s="22"/>
      <c r="C38" s="1"/>
      <c r="D38" s="1"/>
      <c r="E38" s="8"/>
    </row>
    <row r="39" spans="1:10" ht="12.75" customHeight="1" thickBot="1" x14ac:dyDescent="0.35">
      <c r="A39" s="1"/>
      <c r="B39" s="22" t="s">
        <v>32</v>
      </c>
      <c r="C39" s="1"/>
      <c r="D39" s="23"/>
      <c r="E39" s="8" t="s">
        <v>3</v>
      </c>
    </row>
    <row r="40" spans="1:10" ht="12.75" customHeight="1" thickBot="1" x14ac:dyDescent="0.35">
      <c r="A40" s="1"/>
      <c r="B40" s="22"/>
      <c r="C40" s="1"/>
      <c r="D40" s="1"/>
      <c r="E40" s="8"/>
    </row>
    <row r="41" spans="1:10" ht="12.75" customHeight="1" thickBot="1" x14ac:dyDescent="0.35">
      <c r="A41" s="1"/>
      <c r="B41" s="22" t="s">
        <v>33</v>
      </c>
      <c r="C41" s="1"/>
      <c r="D41" s="23">
        <f>D33*D36</f>
        <v>2.2158985819843613</v>
      </c>
      <c r="E41" s="8"/>
    </row>
    <row r="42" spans="1:10" ht="12.75" customHeight="1" thickBot="1" x14ac:dyDescent="0.35">
      <c r="A42" s="1"/>
      <c r="B42" s="10" t="s">
        <v>34</v>
      </c>
      <c r="C42" s="1"/>
      <c r="D42" s="24">
        <v>0.63</v>
      </c>
      <c r="E42" s="8"/>
      <c r="F42" s="3" t="s">
        <v>35</v>
      </c>
    </row>
    <row r="43" spans="1:10" ht="12.75" customHeight="1" thickBot="1" x14ac:dyDescent="0.35">
      <c r="A43" s="1"/>
      <c r="B43" s="10"/>
      <c r="C43" s="1"/>
      <c r="D43" s="20">
        <f>SUM(D41:D42)</f>
        <v>2.8458985819843612</v>
      </c>
      <c r="E43" s="8"/>
    </row>
    <row r="44" spans="1:10" ht="15.5" x14ac:dyDescent="0.35">
      <c r="A44" s="1"/>
      <c r="B44" s="10" t="s">
        <v>36</v>
      </c>
      <c r="C44" s="1"/>
      <c r="D44" s="1"/>
      <c r="E44" s="8"/>
      <c r="F44" s="25" t="s">
        <v>37</v>
      </c>
      <c r="G44" s="26"/>
      <c r="H44" s="26"/>
      <c r="I44" s="26"/>
      <c r="J44" s="27"/>
    </row>
    <row r="45" spans="1:10" ht="15.5" x14ac:dyDescent="0.35">
      <c r="A45" s="1"/>
      <c r="B45" s="10" t="s">
        <v>38</v>
      </c>
      <c r="C45" s="1"/>
      <c r="D45" s="1"/>
      <c r="E45" s="8"/>
      <c r="F45" s="28" t="str">
        <f t="shared" ref="F45:F46" si="0">B45</f>
        <v>TOWN</v>
      </c>
      <c r="G45" s="29" t="s">
        <v>39</v>
      </c>
      <c r="H45" s="29" t="s">
        <v>40</v>
      </c>
      <c r="I45" s="30" t="s">
        <v>41</v>
      </c>
      <c r="J45" s="31" t="s">
        <v>42</v>
      </c>
    </row>
    <row r="46" spans="1:10" ht="16" thickBot="1" x14ac:dyDescent="0.4">
      <c r="A46" s="1"/>
      <c r="B46" s="10" t="s">
        <v>43</v>
      </c>
      <c r="C46" s="1"/>
      <c r="D46" s="32">
        <v>1.0223</v>
      </c>
      <c r="E46" s="8" t="s">
        <v>3</v>
      </c>
      <c r="F46" s="33" t="str">
        <f t="shared" si="0"/>
        <v>Windham</v>
      </c>
      <c r="G46" s="34">
        <f>$D$43/D46</f>
        <v>2.7838194091600914</v>
      </c>
      <c r="H46" s="35">
        <v>2.1509999999999998</v>
      </c>
      <c r="I46" s="36">
        <f>G46-H46</f>
        <v>0.63281940916009161</v>
      </c>
      <c r="J46" s="37">
        <f>I46/G46</f>
        <v>0.22732056794985137</v>
      </c>
    </row>
    <row r="47" spans="1:10" ht="12.75" customHeight="1" x14ac:dyDescent="0.25"/>
    <row r="48" spans="1:10" ht="12.75" customHeight="1" x14ac:dyDescent="0.25">
      <c r="D48" s="38">
        <v>1.0447</v>
      </c>
      <c r="E48" s="3" t="s">
        <v>44</v>
      </c>
    </row>
    <row r="49" spans="7:7" ht="12.75" customHeight="1" x14ac:dyDescent="0.25"/>
    <row r="50" spans="7:7" ht="12.75" customHeight="1" x14ac:dyDescent="0.25"/>
    <row r="51" spans="7:7" ht="12.75" customHeight="1" x14ac:dyDescent="0.25"/>
    <row r="52" spans="7:7" ht="12.75" customHeight="1" x14ac:dyDescent="0.25"/>
    <row r="53" spans="7:7" ht="12.75" customHeight="1" x14ac:dyDescent="0.25">
      <c r="G53" s="39"/>
    </row>
    <row r="54" spans="7:7" ht="12.75" customHeight="1" x14ac:dyDescent="0.25"/>
    <row r="55" spans="7:7" ht="12.75" customHeight="1" x14ac:dyDescent="0.25"/>
    <row r="56" spans="7:7" ht="12.75" customHeight="1" x14ac:dyDescent="0.25"/>
    <row r="57" spans="7:7" ht="12.75" customHeight="1" x14ac:dyDescent="0.25"/>
    <row r="58" spans="7:7" ht="12.75" customHeight="1" x14ac:dyDescent="0.25"/>
    <row r="59" spans="7:7" ht="12.75" customHeight="1" x14ac:dyDescent="0.25"/>
    <row r="60" spans="7:7" ht="12.75" customHeight="1" x14ac:dyDescent="0.25"/>
    <row r="61" spans="7:7" ht="12.75" customHeight="1" x14ac:dyDescent="0.25"/>
    <row r="62" spans="7:7" ht="12.75" customHeight="1" x14ac:dyDescent="0.25"/>
    <row r="63" spans="7:7" ht="12.75" customHeight="1" x14ac:dyDescent="0.25"/>
    <row r="64" spans="7:7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</sheetData>
  <pageMargins left="0.25" right="0.25" top="0.75" bottom="0.75" header="0" footer="0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 21 OPERATIONAL</vt:lpstr>
      <vt:lpstr>TAX RATE WKST Windham OP</vt:lpstr>
      <vt:lpstr>'FY 21 OPERATIONAL'!Print_Titles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Garland</dc:creator>
  <cp:lastModifiedBy>Heath Boyer</cp:lastModifiedBy>
  <cp:lastPrinted>2020-03-01T20:10:13Z</cp:lastPrinted>
  <dcterms:created xsi:type="dcterms:W3CDTF">2020-01-03T18:30:35Z</dcterms:created>
  <dcterms:modified xsi:type="dcterms:W3CDTF">2020-03-01T20:45:54Z</dcterms:modified>
</cp:coreProperties>
</file>